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netdocs\SHAREFOLDERS\Экономический отдел\Отдела ценообразования и тарифов\Тариф\Исполнение тарифной сметы\Исполнение тарифной сметы за 2020 год\"/>
    </mc:Choice>
  </mc:AlternateContent>
  <bookViews>
    <workbookView xWindow="-120" yWindow="-120" windowWidth="29040" windowHeight="15840"/>
  </bookViews>
  <sheets>
    <sheet name="Исполнение" sheetId="4" r:id="rId1"/>
  </sheets>
  <externalReferences>
    <externalReference r:id="rId2"/>
    <externalReference r:id="rId3"/>
  </externalReferences>
  <definedNames>
    <definedName name="\0">#REF!</definedName>
    <definedName name="\M">#REF!</definedName>
    <definedName name="\R">#REF!</definedName>
    <definedName name="____TAB1">#REF!</definedName>
    <definedName name="____TAB2">#REF!</definedName>
    <definedName name="____TAB3">#REF!</definedName>
    <definedName name="____TAB4">#REF!</definedName>
    <definedName name="____TAB5">#REF!</definedName>
    <definedName name="___TAB1">#REF!</definedName>
    <definedName name="___TAB2">#REF!</definedName>
    <definedName name="___TAB3">#REF!</definedName>
    <definedName name="___TAB4">#REF!</definedName>
    <definedName name="___TAB5">#REF!</definedName>
    <definedName name="__TAB1">#REF!</definedName>
    <definedName name="__TAB2">#REF!</definedName>
    <definedName name="__TAB3">#REF!</definedName>
    <definedName name="__TAB4">#REF!</definedName>
    <definedName name="__TAB5">#REF!</definedName>
    <definedName name="_TAB1">#REF!</definedName>
    <definedName name="_TAB2">#REF!</definedName>
    <definedName name="_TAB3">#REF!</definedName>
    <definedName name="_TAB4">#REF!</definedName>
    <definedName name="_TAB5">#REF!</definedName>
    <definedName name="ADDRESS1">#REF!</definedName>
    <definedName name="ADDRESS2">#REF!</definedName>
    <definedName name="ADDRESS3">#REF!</definedName>
    <definedName name="ADDRESS4">#REF!</definedName>
    <definedName name="ALTPRINT1">#REF!</definedName>
    <definedName name="ALTPRINT10">#REF!</definedName>
    <definedName name="ALTPRINT11">#REF!</definedName>
    <definedName name="ALTPRINT2">#REF!</definedName>
    <definedName name="ALTPRINT3">#REF!</definedName>
    <definedName name="ALTPRINT4">#REF!</definedName>
    <definedName name="ALTPRINT5">#REF!</definedName>
    <definedName name="ALTPRINT6">#REF!</definedName>
    <definedName name="ALTPRINT7">#REF!</definedName>
    <definedName name="ALTPRINT8">#REF!</definedName>
    <definedName name="ALTPRINT9">#REF!</definedName>
    <definedName name="ANS_INFOPRT">#REF!</definedName>
    <definedName name="ANS_KEEPDATA">#REF!</definedName>
    <definedName name="ANS_SWAPDATA">#REF!</definedName>
    <definedName name="ANS_UPDDATA">#REF!</definedName>
    <definedName name="april">#REF!</definedName>
    <definedName name="AR">#REF!</definedName>
    <definedName name="aug">#REF!</definedName>
    <definedName name="AUTO_SCALE">#REF!</definedName>
    <definedName name="BALANCE_AREA">#REF!</definedName>
    <definedName name="BALANCE_B1">#REF!</definedName>
    <definedName name="BALANCE_B2">#REF!</definedName>
    <definedName name="BALANCESHEET">#REF!</definedName>
    <definedName name="BEGIN_SHEET">#REF!</definedName>
    <definedName name="CASH">#REF!</definedName>
    <definedName name="CASH_AREA">#REF!</definedName>
    <definedName name="CASH_B1">#REF!</definedName>
    <definedName name="CASH1">#REF!</definedName>
    <definedName name="CASH2">#REF!</definedName>
    <definedName name="CC">#REF!</definedName>
    <definedName name="CGS">#REF!</definedName>
    <definedName name="CHARTASSET">#REF!</definedName>
    <definedName name="CHARTINCOME">#REF!</definedName>
    <definedName name="CLEAN_LIST">#REF!</definedName>
    <definedName name="CLEAN_LOOP">#REF!</definedName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tAddition">#REF!</definedName>
    <definedName name="cntDay">#REF!</definedName>
    <definedName name="cntMonth">#REF!</definedName>
    <definedName name="cntName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>#REF!</definedName>
    <definedName name="cntPriceC">#REF!</definedName>
    <definedName name="cntPriceR">#REF!</definedName>
    <definedName name="cntQnt">#REF!</definedName>
    <definedName name="cntSumC">#REF!</definedName>
    <definedName name="cntSumR">#REF!</definedName>
    <definedName name="cntSuppAddr1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>#REF!</definedName>
    <definedName name="cntSuppMFO2">#REF!</definedName>
    <definedName name="cntSuppTlf">#REF!</definedName>
    <definedName name="cntUnit">#REF!</definedName>
    <definedName name="cntYear">#REF!</definedName>
    <definedName name="COMPANY">#REF!</definedName>
    <definedName name="CONTENT">#REF!</definedName>
    <definedName name="CORSCORP">#REF!</definedName>
    <definedName name="COUNTER">#REF!</definedName>
    <definedName name="CURASSET">#REF!</definedName>
    <definedName name="CURLIABIL">#REF!</definedName>
    <definedName name="CURR_SCEN">#REF!</definedName>
    <definedName name="D_VERSIONS">#REF!</definedName>
    <definedName name="DATA">#REF!</definedName>
    <definedName name="DATA_01">#REF!</definedName>
    <definedName name="DATA_02">#REF!</definedName>
    <definedName name="DATA_03">#REF!</definedName>
    <definedName name="DATA_04">#REF!</definedName>
    <definedName name="DATA_05">#REF!</definedName>
    <definedName name="DATA_06">#REF!</definedName>
    <definedName name="DATA_07">#REF!</definedName>
    <definedName name="DATA_08">#REF!</definedName>
    <definedName name="DATA_09">#REF!</definedName>
    <definedName name="DATA_10">#REF!</definedName>
    <definedName name="DATA_11">#REF!</definedName>
    <definedName name="DATA_12">#REF!</definedName>
    <definedName name="DATA_13">#REF!</definedName>
    <definedName name="DATA_14">#REF!</definedName>
    <definedName name="DATA_15">#REF!</definedName>
    <definedName name="DATA_16">#REF!</definedName>
    <definedName name="DATA_17">#REF!</definedName>
    <definedName name="DATA_18">#REF!</definedName>
    <definedName name="DATA_19">#REF!</definedName>
    <definedName name="DATA_20">#REF!</definedName>
    <definedName name="DATA_21">#REF!</definedName>
    <definedName name="DATA_22">#REF!</definedName>
    <definedName name="DATA_AREA">#REF!</definedName>
    <definedName name="DATA_B3">#REF!</definedName>
    <definedName name="dec">#REF!</definedName>
    <definedName name="DEF">#REF!</definedName>
    <definedName name="DEF_ADDRESS1">#REF!</definedName>
    <definedName name="DEF_ADDRESS2">#REF!</definedName>
    <definedName name="DEF_ADDRESS3">#REF!</definedName>
    <definedName name="DEF_ADDRESS4">#REF!</definedName>
    <definedName name="DEF_COMPANY">#REF!</definedName>
    <definedName name="DEF_NAME">#REF!</definedName>
    <definedName name="DEF_TITLE">#REF!</definedName>
    <definedName name="DEFAULT?">#REF!</definedName>
    <definedName name="DEL_SCENARIO">#REF!</definedName>
    <definedName name="DLG_DEFS">#REF!</definedName>
    <definedName name="DLG_INFOPRT">#REF!</definedName>
    <definedName name="DLG_KEEPDATA">#REF!</definedName>
    <definedName name="DLG_KHELP">#REF!</definedName>
    <definedName name="DLG_OK">#REF!</definedName>
    <definedName name="DLG_PERSONALIZE">#REF!</definedName>
    <definedName name="DLG_RESPS">#REF!</definedName>
    <definedName name="DLG_SAMPLE1">#REF!</definedName>
    <definedName name="DLG_SAMPLE2">#REF!</definedName>
    <definedName name="DLG_SWAPDATA">#REF!</definedName>
    <definedName name="DLG_UPDDATA">#REF!</definedName>
    <definedName name="DLG_UPDSC">#REF!</definedName>
    <definedName name="DLG_UPDUN">#REF!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END_COL">#REF!</definedName>
    <definedName name="END_ROW">#REF!</definedName>
    <definedName name="EQUITY">#REF!</definedName>
    <definedName name="feb">#REF!</definedName>
    <definedName name="FRM_UPDSC">#REF!</definedName>
    <definedName name="G0HELP2">#REF!</definedName>
    <definedName name="GET_PERS_INI">#REF!</definedName>
    <definedName name="GOABOUT">#REF!</definedName>
    <definedName name="GOABOUT2">#REF!</definedName>
    <definedName name="GOBALANCE">#REF!</definedName>
    <definedName name="GOCASH1">#REF!</definedName>
    <definedName name="GOCASH2">#REF!</definedName>
    <definedName name="GOCHARTASSET">#REF!</definedName>
    <definedName name="GOCHARTINCOME">#REF!</definedName>
    <definedName name="GOCONTENTS">#REF!</definedName>
    <definedName name="GODATA">#REF!</definedName>
    <definedName name="GODISCLAIMER">#REF!</definedName>
    <definedName name="GOFILE">#REF!</definedName>
    <definedName name="GOFORMULA">#REF!</definedName>
    <definedName name="GOHELP1">#REF!</definedName>
    <definedName name="GOHELP2">#REF!</definedName>
    <definedName name="GOINCOME">#REF!</definedName>
    <definedName name="GOINFO">#REF!</definedName>
    <definedName name="GOMACROTIPS">#REF!</definedName>
    <definedName name="GOOVERVIEW">#REF!</definedName>
    <definedName name="GORANGETABLE">#REF!</definedName>
    <definedName name="GOSTEPS1">#REF!</definedName>
    <definedName name="GOSTEPS2">#REF!</definedName>
    <definedName name="GOSTEPS3">#REF!</definedName>
    <definedName name="GOSTEPS4">#REF!</definedName>
    <definedName name="GOTIPS">#REF!</definedName>
    <definedName name="GPI_SORRY_OK">#REF!</definedName>
    <definedName name="INCOME">#REF!</definedName>
    <definedName name="INCOME_AREA">#REF!</definedName>
    <definedName name="INCOME_B1">#REF!</definedName>
    <definedName name="INCOME1">#REF!</definedName>
    <definedName name="INCOMEB4">#REF!</definedName>
    <definedName name="INFO_CURR_PRT">#REF!</definedName>
    <definedName name="INFO_LIST">#REF!</definedName>
    <definedName name="INFO_PRINT">#REF!</definedName>
    <definedName name="INFO_TOPIC">#REF!</definedName>
    <definedName name="INI">#REF!</definedName>
    <definedName name="INISECT">#REF!</definedName>
    <definedName name="INTEREST">#REF!</definedName>
    <definedName name="INVENT">#REF!</definedName>
    <definedName name="jan">#REF!</definedName>
    <definedName name="july">#REF!</definedName>
    <definedName name="june">#REF!</definedName>
    <definedName name="K_EXISTS">#REF!</definedName>
    <definedName name="K_HELP">#REF!</definedName>
    <definedName name="K_LIMIT">#REF!</definedName>
    <definedName name="K_UPDATE">#REF!</definedName>
    <definedName name="K_VERSIONS">#REF!</definedName>
    <definedName name="KEEPDATA">#REF!</definedName>
    <definedName name="LIAB_EQU">#REF!</definedName>
    <definedName name="LIABILITIES">#REF!</definedName>
    <definedName name="LIST_ADDR">#REF!</definedName>
    <definedName name="LIST_RNG">#REF!</definedName>
    <definedName name="MACRORNG">#REF!</definedName>
    <definedName name="MACROS_HIDE">#REF!</definedName>
    <definedName name="MACROS_UNHIDE">#REF!</definedName>
    <definedName name="MACROSRNG">#REF!</definedName>
    <definedName name="MAKE_DEFAULT">#REF!</definedName>
    <definedName name="march">#REF!</definedName>
    <definedName name="may">#REF!</definedName>
    <definedName name="MD_SORRY_OK">#REF!</definedName>
    <definedName name="nakDay">#REF!</definedName>
    <definedName name="nakFrom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NAME">#REF!</definedName>
    <definedName name="NEXT_LET">#REF!</definedName>
    <definedName name="NEXT_LET2">#REF!</definedName>
    <definedName name="NEXT_ROW">#REF!</definedName>
    <definedName name="NO_UPDATE">#REF!</definedName>
    <definedName name="nov">#REF!</definedName>
    <definedName name="oct">#REF!</definedName>
    <definedName name="PATH">#REF!</definedName>
    <definedName name="PERSONALIZE">#REF!</definedName>
    <definedName name="PG_NUM">#REF!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REV_SCEN">#REF!</definedName>
    <definedName name="priApplication1">#REF!</definedName>
    <definedName name="priApplication2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NTBAL">#REF!</definedName>
    <definedName name="PRINTCASH">#REF!</definedName>
    <definedName name="PRINTDATA">#REF!</definedName>
    <definedName name="PRINTINC">#REF!</definedName>
    <definedName name="PRINTMACROS">#REF!</definedName>
    <definedName name="PRINTSTEPS2">#REF!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  <definedName name="PRODCOST">#REF!</definedName>
    <definedName name="PRT_CHART1">#REF!</definedName>
    <definedName name="PRT_CHART2">#REF!</definedName>
    <definedName name="PRT_IT">#REF!</definedName>
    <definedName name="PRT_RPT">#REF!</definedName>
    <definedName name="RANGETABLE">#REF!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RES">#REF!</definedName>
    <definedName name="RES_INFOPRT">#REF!</definedName>
    <definedName name="RES_KEEPDATA">#REF!</definedName>
    <definedName name="RES_SAMPLE1">#REF!</definedName>
    <definedName name="RES_SAMPLE2">#REF!</definedName>
    <definedName name="RES_SWAPDATA">#REF!</definedName>
    <definedName name="RES_UPDDATA">#REF!</definedName>
    <definedName name="RES_UPDSC">#REF!</definedName>
    <definedName name="RES_UPDUN">#REF!</definedName>
    <definedName name="RESET">#REF!</definedName>
    <definedName name="RET_DIR">#REF!</definedName>
    <definedName name="RET_LOC">#REF!</definedName>
    <definedName name="RET_LOC2">#REF!</definedName>
    <definedName name="RET_LOC3">#REF!</definedName>
    <definedName name="RET_LOC4">#REF!</definedName>
    <definedName name="RETURN1">#REF!</definedName>
    <definedName name="RETURN2">#REF!</definedName>
    <definedName name="RETURN3">#REF!</definedName>
    <definedName name="RETURN4">#REF!</definedName>
    <definedName name="RNG_NAME">#REF!</definedName>
    <definedName name="RNG_NUM">#REF!</definedName>
    <definedName name="RPT_CHART1">#REF!</definedName>
    <definedName name="RPT_CHART2">#REF!</definedName>
    <definedName name="RPT_RANGE">#REF!</definedName>
    <definedName name="RPT_TITLES">#REF!</definedName>
    <definedName name="SALES">#REF!</definedName>
    <definedName name="SAMP_RESTORE">#REF!</definedName>
    <definedName name="SAMPDATA">#REF!</definedName>
    <definedName name="SCENARIO_LIST">#REF!</definedName>
    <definedName name="sep">#REF!</definedName>
    <definedName name="SORRY">#REF!</definedName>
    <definedName name="STATE">#REF!</definedName>
    <definedName name="SWAPDATA">#REF!</definedName>
    <definedName name="TITLE">#REF!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  <definedName name="UP_EXISTING">#REF!</definedName>
    <definedName name="UP_UNNAMED">#REF!</definedName>
    <definedName name="UPDATE">#REF!</definedName>
    <definedName name="UPDATE_LIST">#REF!</definedName>
    <definedName name="UPDATE_LOOP">#REF!</definedName>
    <definedName name="UPDATE_POST">#REF!</definedName>
    <definedName name="UPDATE_TEST">#REF!</definedName>
    <definedName name="UPDUN">#REF!</definedName>
    <definedName name="UPPER_LEFT">#REF!</definedName>
    <definedName name="WIDTH">#REF!</definedName>
    <definedName name="WILL_BE_DEFAULT">#REF!</definedName>
    <definedName name="XBONE">#REF!</definedName>
    <definedName name="XBSEVEN">#REF!</definedName>
    <definedName name="XBSIX">#REF!</definedName>
    <definedName name="XBTEN">#REF!</definedName>
    <definedName name="XBTHIRTEEN">#REF!</definedName>
    <definedName name="XBTHREE">#REF!</definedName>
    <definedName name="XBTWELVE">#REF!</definedName>
    <definedName name="XBTWO">#REF!</definedName>
    <definedName name="XCONE">#REF!</definedName>
    <definedName name="XCTHREE">#REF!</definedName>
    <definedName name="XCTWO">#REF!</definedName>
    <definedName name="XNAME">#REF!</definedName>
    <definedName name="XPINSTRUCT">#REF!</definedName>
    <definedName name="YR">#REF!</definedName>
    <definedName name="yrtotal">#REF!</definedName>
    <definedName name="ZERO">#REF!</definedName>
    <definedName name="А1">#REF!</definedName>
    <definedName name="Д2">#REF!</definedName>
    <definedName name="Иб">#REF!</definedName>
    <definedName name="консмаксприблкТС">#REF!</definedName>
    <definedName name="Месяц">[1]Месяцы!$A$1:$A$12</definedName>
    <definedName name="месяц1">[2]Месяцы!$A$1:$A$12</definedName>
    <definedName name="_xlnm.Print_Area" localSheetId="0">Исполнение!$A$1:$H$65</definedName>
    <definedName name="олисло">#REF!</definedName>
    <definedName name="_xlnm.Recorder">#REF!</definedName>
    <definedName name="ффф122">#REF!</definedName>
    <definedName name="холдинг">#REF!</definedName>
    <definedName name="ыы">#REF!</definedName>
    <definedName name="ыыввввввв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8" i="4" l="1"/>
  <c r="E8" i="4" l="1"/>
  <c r="E42" i="4" l="1"/>
  <c r="F8" i="4" l="1"/>
  <c r="E57" i="4" l="1"/>
  <c r="E9" i="4" l="1"/>
  <c r="D20" i="4" l="1"/>
  <c r="F38" i="4" l="1"/>
  <c r="E17" i="4" l="1"/>
  <c r="E6" i="4" l="1"/>
  <c r="E61" i="4" l="1"/>
  <c r="E53" i="4" l="1"/>
  <c r="E44" i="4" s="1"/>
  <c r="E24" i="4"/>
  <c r="E20" i="4" s="1"/>
  <c r="E37" i="4" l="1"/>
  <c r="E33" i="4" s="1"/>
  <c r="E16" i="4" l="1"/>
  <c r="F16" i="4" s="1"/>
  <c r="G16" i="4" s="1"/>
  <c r="E32" i="4"/>
  <c r="G8" i="4"/>
  <c r="F9" i="4"/>
  <c r="G9" i="4" s="1"/>
  <c r="F10" i="4"/>
  <c r="G10" i="4" s="1"/>
  <c r="F11" i="4"/>
  <c r="G11" i="4" s="1"/>
  <c r="F13" i="4"/>
  <c r="F14" i="4"/>
  <c r="G14" i="4" s="1"/>
  <c r="F15" i="4"/>
  <c r="G15" i="4" s="1"/>
  <c r="F17" i="4"/>
  <c r="G17" i="4" s="1"/>
  <c r="F18" i="4"/>
  <c r="G18" i="4" s="1"/>
  <c r="F19" i="4"/>
  <c r="F20" i="4"/>
  <c r="G20" i="4" s="1"/>
  <c r="F21" i="4"/>
  <c r="G21" i="4" s="1"/>
  <c r="F22" i="4"/>
  <c r="G22" i="4" s="1"/>
  <c r="F23" i="4"/>
  <c r="G23" i="4" s="1"/>
  <c r="F24" i="4"/>
  <c r="G24" i="4" s="1"/>
  <c r="F25" i="4"/>
  <c r="G25" i="4" s="1"/>
  <c r="F26" i="4"/>
  <c r="G26" i="4" s="1"/>
  <c r="F27" i="4"/>
  <c r="G27" i="4" s="1"/>
  <c r="F28" i="4"/>
  <c r="G28" i="4" s="1"/>
  <c r="F29" i="4"/>
  <c r="G29" i="4" s="1"/>
  <c r="F30" i="4"/>
  <c r="G30" i="4" s="1"/>
  <c r="F31" i="4"/>
  <c r="G31" i="4" s="1"/>
  <c r="F34" i="4"/>
  <c r="F35" i="4"/>
  <c r="G35" i="4" s="1"/>
  <c r="F36" i="4"/>
  <c r="G36" i="4" s="1"/>
  <c r="F37" i="4"/>
  <c r="G37" i="4" s="1"/>
  <c r="G38" i="4"/>
  <c r="F39" i="4"/>
  <c r="G39" i="4" s="1"/>
  <c r="F40" i="4"/>
  <c r="G40" i="4" s="1"/>
  <c r="F41" i="4"/>
  <c r="G41" i="4" s="1"/>
  <c r="F42" i="4"/>
  <c r="G42" i="4" s="1"/>
  <c r="F43" i="4"/>
  <c r="G43" i="4" s="1"/>
  <c r="F45" i="4"/>
  <c r="G45" i="4" s="1"/>
  <c r="F46" i="4"/>
  <c r="G46" i="4" s="1"/>
  <c r="F47" i="4"/>
  <c r="G47" i="4" s="1"/>
  <c r="F48" i="4"/>
  <c r="G48" i="4" s="1"/>
  <c r="F49" i="4"/>
  <c r="G49" i="4" s="1"/>
  <c r="F50" i="4"/>
  <c r="G50" i="4" s="1"/>
  <c r="F51" i="4"/>
  <c r="G51" i="4" s="1"/>
  <c r="F52" i="4"/>
  <c r="G52" i="4" s="1"/>
  <c r="F53" i="4"/>
  <c r="G53" i="4" s="1"/>
  <c r="F54" i="4"/>
  <c r="G54" i="4" s="1"/>
  <c r="F55" i="4"/>
  <c r="G55" i="4" s="1"/>
  <c r="F56" i="4"/>
  <c r="G56" i="4" s="1"/>
  <c r="F57" i="4"/>
  <c r="G57" i="4" s="1"/>
  <c r="F59" i="4"/>
  <c r="F61" i="4"/>
  <c r="G61" i="4" s="1"/>
  <c r="F62" i="4"/>
  <c r="G62" i="4" s="1"/>
  <c r="F63" i="4"/>
  <c r="G63" i="4" s="1"/>
  <c r="E12" i="4"/>
  <c r="D60" i="4"/>
  <c r="D44" i="4"/>
  <c r="D33" i="4" s="1"/>
  <c r="D32" i="4" s="1"/>
  <c r="D12" i="4"/>
  <c r="D6" i="4"/>
  <c r="F6" i="4" s="1"/>
  <c r="G6" i="4" s="1"/>
  <c r="E5" i="4" l="1"/>
  <c r="E58" i="4"/>
  <c r="E60" i="4" s="1"/>
  <c r="G19" i="4"/>
  <c r="F32" i="4"/>
  <c r="G32" i="4" s="1"/>
  <c r="F33" i="4"/>
  <c r="G33" i="4" s="1"/>
  <c r="F44" i="4"/>
  <c r="G44" i="4" s="1"/>
  <c r="F12" i="4"/>
  <c r="G12" i="4" s="1"/>
  <c r="D5" i="4"/>
  <c r="D64" i="4" s="1"/>
  <c r="F5" i="4" l="1"/>
  <c r="G5" i="4" s="1"/>
  <c r="F58" i="4" l="1"/>
  <c r="G58" i="4" s="1"/>
  <c r="E64" i="4" l="1"/>
  <c r="F64" i="4" s="1"/>
  <c r="G64" i="4" s="1"/>
  <c r="F60" i="4"/>
  <c r="G60" i="4" s="1"/>
</calcChain>
</file>

<file path=xl/sharedStrings.xml><?xml version="1.0" encoding="utf-8"?>
<sst xmlns="http://schemas.openxmlformats.org/spreadsheetml/2006/main" count="206" uniqueCount="138">
  <si>
    <t>№</t>
  </si>
  <si>
    <t>Наименование показателей</t>
  </si>
  <si>
    <t>Ед. изм.</t>
  </si>
  <si>
    <t>Отклонение   (+,-)
5-4</t>
  </si>
  <si>
    <t>I.</t>
  </si>
  <si>
    <t>Затраты на производство товаров и предоставление услуг, всего</t>
  </si>
  <si>
    <t>тыс.тенге</t>
  </si>
  <si>
    <t>Материальные затраты, всего</t>
  </si>
  <si>
    <t>в том числе:</t>
  </si>
  <si>
    <t>1.1</t>
  </si>
  <si>
    <t>Сырье и материалы</t>
  </si>
  <si>
    <t>1.2</t>
  </si>
  <si>
    <t>ГСМ</t>
  </si>
  <si>
    <t>1.3</t>
  </si>
  <si>
    <t>Вода и канализация</t>
  </si>
  <si>
    <t>1.4</t>
  </si>
  <si>
    <t>Энергия</t>
  </si>
  <si>
    <t>Расходы на оплату труда, всего</t>
  </si>
  <si>
    <t>2.1</t>
  </si>
  <si>
    <t>Заработная плата</t>
  </si>
  <si>
    <t>2.2</t>
  </si>
  <si>
    <t>Социальный налог</t>
  </si>
  <si>
    <t>3.</t>
  </si>
  <si>
    <t>Амортизация</t>
  </si>
  <si>
    <t>Затраты на нормативные потери</t>
  </si>
  <si>
    <t>Ремонт</t>
  </si>
  <si>
    <t>Налоги (экологические платежи)</t>
  </si>
  <si>
    <t>Услуги сторонних организаций, всего</t>
  </si>
  <si>
    <t>7.1</t>
  </si>
  <si>
    <t>Услуги связи</t>
  </si>
  <si>
    <t>7.2</t>
  </si>
  <si>
    <t>Экспертизы, исследования</t>
  </si>
  <si>
    <t>7.3</t>
  </si>
  <si>
    <t>Обслуживание вычислительной техники</t>
  </si>
  <si>
    <t>7.4</t>
  </si>
  <si>
    <t>Госповерка приборов</t>
  </si>
  <si>
    <t>7.5</t>
  </si>
  <si>
    <t>Услуги вневедомственной и пожарной охраны</t>
  </si>
  <si>
    <t>7.6</t>
  </si>
  <si>
    <t>Арендная плата</t>
  </si>
  <si>
    <t>7.7</t>
  </si>
  <si>
    <t>Подготовка кадров</t>
  </si>
  <si>
    <t>7.8</t>
  </si>
  <si>
    <t>Дезинфекция и санобработка</t>
  </si>
  <si>
    <t>7.9</t>
  </si>
  <si>
    <t>Услуги автоинспекции</t>
  </si>
  <si>
    <t>7.10</t>
  </si>
  <si>
    <t>Страхование</t>
  </si>
  <si>
    <t>7.12</t>
  </si>
  <si>
    <t>Охрана труда</t>
  </si>
  <si>
    <t>II.</t>
  </si>
  <si>
    <t>Расходы периода, всего</t>
  </si>
  <si>
    <t>Общие и административные расходы, всего</t>
  </si>
  <si>
    <t>8.1</t>
  </si>
  <si>
    <t xml:space="preserve">Заработная плата </t>
  </si>
  <si>
    <t>8.2</t>
  </si>
  <si>
    <t>8.3</t>
  </si>
  <si>
    <t>8.4</t>
  </si>
  <si>
    <t>Налоговые платежи и сборы</t>
  </si>
  <si>
    <t>8.5</t>
  </si>
  <si>
    <t>Коммунальные услуги</t>
  </si>
  <si>
    <t>8.6</t>
  </si>
  <si>
    <t>Командировочные расходы</t>
  </si>
  <si>
    <t>8.7</t>
  </si>
  <si>
    <t>8.8</t>
  </si>
  <si>
    <t>Консультационные, аудиторские услуги</t>
  </si>
  <si>
    <t>8.9</t>
  </si>
  <si>
    <t>Услуги банка</t>
  </si>
  <si>
    <t>8.10</t>
  </si>
  <si>
    <t>Другие расходы</t>
  </si>
  <si>
    <t>8.10.1</t>
  </si>
  <si>
    <t>Услуги информационного вычислительного центра</t>
  </si>
  <si>
    <t>8.10.2</t>
  </si>
  <si>
    <t>Периодическая печать</t>
  </si>
  <si>
    <t>8.10.3</t>
  </si>
  <si>
    <t>8.10.4</t>
  </si>
  <si>
    <t>8.10.5</t>
  </si>
  <si>
    <t>Почтовые расходы</t>
  </si>
  <si>
    <t>8.10.6</t>
  </si>
  <si>
    <t>8.10.7</t>
  </si>
  <si>
    <t>8.10.8</t>
  </si>
  <si>
    <t>Дезинфекция, санобработка</t>
  </si>
  <si>
    <t>8.10.9</t>
  </si>
  <si>
    <t>8.10.10</t>
  </si>
  <si>
    <t>8.10.11</t>
  </si>
  <si>
    <t>Нотариальные услуги</t>
  </si>
  <si>
    <t>8.10.12</t>
  </si>
  <si>
    <t>ГСМ, канцелярские товары</t>
  </si>
  <si>
    <t>Расходы на выплату вознанраждений</t>
  </si>
  <si>
    <t>III</t>
  </si>
  <si>
    <t>Всего затрат на предоставление услуг</t>
  </si>
  <si>
    <t>IV</t>
  </si>
  <si>
    <t>Прибыль</t>
  </si>
  <si>
    <t>V</t>
  </si>
  <si>
    <t>Всего доходов</t>
  </si>
  <si>
    <t>VI</t>
  </si>
  <si>
    <t>Объем оказываемых услуг (товаров, работ)</t>
  </si>
  <si>
    <t>тыс.Гкал</t>
  </si>
  <si>
    <t>VII</t>
  </si>
  <si>
    <t>Нормативные технические потери</t>
  </si>
  <si>
    <t>%</t>
  </si>
  <si>
    <t>VIII</t>
  </si>
  <si>
    <t>Тариф</t>
  </si>
  <si>
    <t>тенге/Гкал</t>
  </si>
  <si>
    <t xml:space="preserve">Исполнение тарифной сметы по передаче, распределению и снабжению тепловой энергией
ТОО "Алматинские тепловые сети" за 2020 год </t>
  </si>
  <si>
    <t>Фактические сложившиеся показатели за 2020 год</t>
  </si>
  <si>
    <t xml:space="preserve">Причины отклонения </t>
  </si>
  <si>
    <t>Экономия по итогам заключенных договоров государственных закупок.</t>
  </si>
  <si>
    <t>Снижение объемов потребления, экономия энергии в связи с провед.мероп. по энергосбереж.</t>
  </si>
  <si>
    <t>В соответствии с посланием Президента о повышении на 15% повышение МЗП производственному персоналу.</t>
  </si>
  <si>
    <t>Несоответствие утв.в тарифной смете норм.технич. потерь 15,3, рассчетным предоставленным по результатам испытания 17,95%  ТОО "Теплосервис".</t>
  </si>
  <si>
    <t>Экономия в пределах допустимого уровня</t>
  </si>
  <si>
    <t xml:space="preserve">Перерасход в связи с исключением позиции автоматизированной системы учета электрической энергии Sanau из инвестиционной программы и переход в тарифную смету на статью «Услуги связи» </t>
  </si>
  <si>
    <t>Предусмпотрено в утвержденной тарифной смете</t>
  </si>
  <si>
    <t>В связи тем, что тех.обслуживание ПУТЭ  не были предусмотрены в пятилетней тарифной смете</t>
  </si>
  <si>
    <t>Перерасход в связи с закупом средств защиты и гигиены (маски, дозаторы, антисептики, гели) и тд.</t>
  </si>
  <si>
    <t>Несоответствие утв. Амортизации фактической.</t>
  </si>
  <si>
    <t xml:space="preserve">Перерасход по причине исключения услуги по обслуживанию приборов учета установленных на котельных ТОО «АТКЭ» из инвестиционной программы и переход в статью тарифной сметы «Госповерка приборов». </t>
  </si>
  <si>
    <r>
      <t>Усиление охраны по 14 объектам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Times New Roman"/>
        <family val="1"/>
        <charset val="204"/>
      </rPr>
      <t>уязвимых в террористическом отношении согласно Постановления Правительства РК</t>
    </r>
  </si>
  <si>
    <t>Прересход связан с высокой текучестью кадров и необходимостью обязательного обучения вновь принятых сотрудников</t>
  </si>
  <si>
    <t xml:space="preserve">В связи с отсутствием необходимости проведения технического обслуживания по причине продажи транспортных средств. </t>
  </si>
  <si>
    <t>По причине увеличения объема вывоза ТБО</t>
  </si>
  <si>
    <t xml:space="preserve">Ввеличение штата на 49 единиц в связи с открытием ЦОП в 2018 году и заключения договора страхования третьих лиц </t>
  </si>
  <si>
    <t>По итогами заключенных договоров государственных закупок</t>
  </si>
  <si>
    <r>
      <t>По причине установки отчисления по ОСМС</t>
    </r>
    <r>
      <rPr>
        <sz val="11"/>
        <color rgb="FF000000"/>
        <rFont val="Times New Roman"/>
        <family val="1"/>
        <charset val="204"/>
      </rPr>
      <t xml:space="preserve"> в размере 2% от дохода работников с 1 января 2020 года </t>
    </r>
  </si>
  <si>
    <t>В соответствии с п.630, 631 Правил формирования тарифов №90 от 19.11.2019г.убыток удалось снизить на ставку инфляции, за счет сэкономленных статей затрат</t>
  </si>
  <si>
    <t xml:space="preserve">Перерасход в связи с принятием на баланс предприятия тепловых сетей после реконструкции </t>
  </si>
  <si>
    <t>Раннее начало ОЗП, как следствие, увеличение потребления тепловой энергии ТОО «АлТС»</t>
  </si>
  <si>
    <t>Необходимость командирования работников в город Нур-Султан по вопросам подписания доп.соглашении к Кредитным договорам «Нурлы жол»</t>
  </si>
  <si>
    <t xml:space="preserve">В связи с закупом услуги аудита и консалтинга системы управления и обеспечения информационной безопасности согласно стандартам ISO услуги по разработке и согласованию в уполномоченных органах «Нормативов численности персонала ТОО «АлТС» </t>
  </si>
  <si>
    <t>Увеличение банковских операции в целом</t>
  </si>
  <si>
    <t xml:space="preserve">Перерасход связан с повышением цены у поставщиков услуг. </t>
  </si>
  <si>
    <t>По причине необходимости обслуживания кондиционеров</t>
  </si>
  <si>
    <t xml:space="preserve">По итогам заключенных договоров государственных закупок. </t>
  </si>
  <si>
    <t>По причине введения режима ЧС и карантина, вся корреспонденция направлялась через АО «Казпочту»</t>
  </si>
  <si>
    <r>
      <t xml:space="preserve">Связан с закупом услуг по трудовому законодательству в связи с введением изменений в них </t>
    </r>
    <r>
      <rPr>
        <sz val="11"/>
        <color rgb="FF000000"/>
        <rFont val="Times New Roman"/>
        <family val="1"/>
        <charset val="204"/>
      </rPr>
      <t>, по введению электронных трудовых договоров</t>
    </r>
  </si>
  <si>
    <t>Увеличение количества совершения нотариальной надписи (возмещаемые затраты)</t>
  </si>
  <si>
    <t>Согласно Кредитным договорам "Нурлы Жол"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</si>
</sst>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-;\-* #,##0.00_-;_-* &quot;-&quot;??_-;_-@_-"/>
    <numFmt numFmtId="165" formatCode="#,##0.0"/>
    <numFmt numFmtId="166" formatCode="#,##0.000"/>
    <numFmt numFmtId="167" formatCode="0.0%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5" fillId="0" borderId="1" xfId="0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5" fillId="0" borderId="0" xfId="0" applyFont="1" applyFill="1"/>
    <xf numFmtId="0" fontId="4" fillId="0" borderId="0" xfId="0" applyFont="1" applyFill="1"/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right" vertical="center" indent="1"/>
    </xf>
    <xf numFmtId="165" fontId="4" fillId="0" borderId="2" xfId="0" applyNumberFormat="1" applyFont="1" applyFill="1" applyBorder="1" applyAlignment="1">
      <alignment horizontal="right" vertical="center" indent="1"/>
    </xf>
    <xf numFmtId="9" fontId="4" fillId="0" borderId="2" xfId="1" applyFont="1" applyFill="1" applyBorder="1" applyAlignment="1">
      <alignment horizontal="right" vertical="center" indent="1"/>
    </xf>
    <xf numFmtId="9" fontId="4" fillId="0" borderId="0" xfId="1" applyFont="1" applyFill="1" applyBorder="1" applyAlignment="1">
      <alignment horizontal="right" vertical="center" indent="1"/>
    </xf>
    <xf numFmtId="0" fontId="5" fillId="0" borderId="2" xfId="0" applyNumberFormat="1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right" vertical="center" indent="1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right" vertical="center" indent="1"/>
    </xf>
    <xf numFmtId="4" fontId="5" fillId="0" borderId="2" xfId="0" applyNumberFormat="1" applyFont="1" applyFill="1" applyBorder="1" applyAlignment="1">
      <alignment horizontal="right" vertical="center" indent="1"/>
    </xf>
    <xf numFmtId="0" fontId="7" fillId="0" borderId="0" xfId="0" applyFont="1" applyFill="1"/>
    <xf numFmtId="4" fontId="5" fillId="0" borderId="0" xfId="0" applyNumberFormat="1" applyFont="1" applyFill="1"/>
    <xf numFmtId="166" fontId="5" fillId="0" borderId="0" xfId="0" applyNumberFormat="1" applyFont="1" applyFill="1"/>
    <xf numFmtId="164" fontId="5" fillId="0" borderId="2" xfId="3" applyFont="1" applyFill="1" applyBorder="1" applyAlignment="1">
      <alignment horizontal="right" vertical="center" indent="1"/>
    </xf>
    <xf numFmtId="166" fontId="4" fillId="0" borderId="2" xfId="0" applyNumberFormat="1" applyFont="1" applyFill="1" applyBorder="1" applyAlignment="1">
      <alignment horizontal="right" vertical="center" indent="1"/>
    </xf>
    <xf numFmtId="0" fontId="5" fillId="0" borderId="0" xfId="0" applyFont="1" applyFill="1" applyAlignment="1">
      <alignment horizontal="center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vertical="center" wrapText="1"/>
    </xf>
    <xf numFmtId="0" fontId="7" fillId="0" borderId="2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right" vertical="center" wrapText="1" indent="1"/>
    </xf>
    <xf numFmtId="0" fontId="5" fillId="0" borderId="2" xfId="0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right" vertical="center" wrapText="1" indent="1"/>
    </xf>
    <xf numFmtId="165" fontId="4" fillId="0" borderId="2" xfId="0" applyNumberFormat="1" applyFont="1" applyFill="1" applyBorder="1" applyAlignment="1">
      <alignment horizontal="right" vertical="center" wrapText="1" indent="1"/>
    </xf>
    <xf numFmtId="0" fontId="5" fillId="0" borderId="0" xfId="0" applyFont="1" applyFill="1" applyAlignment="1"/>
    <xf numFmtId="0" fontId="5" fillId="0" borderId="0" xfId="0" applyFont="1" applyFill="1" applyAlignment="1">
      <alignment horizontal="center" vertical="center"/>
    </xf>
    <xf numFmtId="0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right" vertical="center" wrapText="1" indent="1"/>
    </xf>
    <xf numFmtId="165" fontId="4" fillId="0" borderId="0" xfId="0" applyNumberFormat="1" applyFont="1" applyFill="1" applyBorder="1" applyAlignment="1">
      <alignment horizontal="right" vertical="center" indent="1"/>
    </xf>
    <xf numFmtId="167" fontId="3" fillId="0" borderId="2" xfId="0" applyNumberFormat="1" applyFont="1" applyFill="1" applyBorder="1" applyAlignment="1">
      <alignment horizontal="left" vertical="center" wrapText="1"/>
    </xf>
    <xf numFmtId="9" fontId="3" fillId="0" borderId="2" xfId="1" applyFont="1" applyFill="1" applyBorder="1" applyAlignment="1">
      <alignment horizontal="left" vertical="center" wrapText="1"/>
    </xf>
    <xf numFmtId="167" fontId="3" fillId="0" borderId="2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167" fontId="3" fillId="0" borderId="2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 2" xfId="2"/>
    <cellStyle name="Процентный" xfId="1" builtinId="5"/>
    <cellStyle name="Финансовый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10BD5FF\&#1064;&#1072;&#1073;&#1083;&#1086;&#1085;%20&#1087;&#1083;&#1072;&#1085;&#1072;%20&#1043;&#1047;_2010_ru_v2%20&#1045;&#1088;&#1078;&#1072;&#108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netdocs\Documents%20and%20Settings\kkaramoldaeva\Local%20Settings\Temporary%20Internet%20Files\Content.IE5\EPCQ9PC5\Documents%20and%20Settings\eberekbolov\&#1056;&#1072;&#1073;&#1086;&#1095;&#1080;&#1081;%20&#1089;&#1090;&#1086;&#1083;\&#1064;&#1072;&#1073;&#1083;&#1086;&#1085;%20&#1087;&#1083;&#1072;&#1085;&#1072;%20&#1043;&#1047;_2010_ru_v2%20&#1045;&#1088;&#1078;&#1072;&#108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"/>
      <sheetName val="Фонд"/>
      <sheetName val="ФКРБ"/>
      <sheetName val="ЭКРБ"/>
      <sheetName val="Источник финансирования"/>
      <sheetName val="КПВЭД"/>
      <sheetName val="Способ закупки"/>
      <sheetName val="Вид предмета"/>
      <sheetName val="ОКЕИ"/>
      <sheetName val="Месяцы"/>
      <sheetName val="КАТО"/>
      <sheetName val="Служебный ФКРБ"/>
      <sheetName val="Год"/>
      <sheetName val="Тип пункта план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</sheetData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"/>
      <sheetName val="Фонд"/>
      <sheetName val="ФКРБ"/>
      <sheetName val="ЭКРБ"/>
      <sheetName val="Источник финансирования"/>
      <sheetName val="КПВЭД"/>
      <sheetName val="Способ закупки"/>
      <sheetName val="Вид предмета"/>
      <sheetName val="ОКЕИ"/>
      <sheetName val="Месяцы"/>
      <sheetName val="КАТО"/>
      <sheetName val="Служебный ФКРБ"/>
      <sheetName val="Год"/>
      <sheetName val="Тип пункта план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</sheetData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9"/>
  <sheetViews>
    <sheetView tabSelected="1" view="pageBreakPreview" zoomScale="70" zoomScaleNormal="115" zoomScaleSheetLayoutView="70" workbookViewId="0">
      <selection activeCell="K8" sqref="K8"/>
    </sheetView>
  </sheetViews>
  <sheetFormatPr defaultColWidth="13.28515625" defaultRowHeight="20.25" outlineLevelRow="1" x14ac:dyDescent="0.3"/>
  <cols>
    <col min="1" max="1" width="12.28515625" style="29" customWidth="1"/>
    <col min="2" max="2" width="62.42578125" style="37" customWidth="1"/>
    <col min="3" max="3" width="16" style="29" customWidth="1"/>
    <col min="4" max="5" width="26" style="38" customWidth="1"/>
    <col min="6" max="6" width="20.7109375" style="5" customWidth="1"/>
    <col min="7" max="7" width="15.7109375" style="5" customWidth="1"/>
    <col min="8" max="8" width="58.85546875" style="5" customWidth="1"/>
    <col min="9" max="16384" width="13.28515625" style="5"/>
  </cols>
  <sheetData>
    <row r="1" spans="1:8" s="2" customFormat="1" ht="45.6" customHeight="1" x14ac:dyDescent="0.3">
      <c r="A1" s="49" t="s">
        <v>104</v>
      </c>
      <c r="B1" s="49"/>
      <c r="C1" s="49"/>
      <c r="D1" s="49"/>
      <c r="E1" s="49"/>
      <c r="F1" s="49"/>
      <c r="G1" s="49"/>
      <c r="H1" s="49"/>
    </row>
    <row r="2" spans="1:8" s="3" customFormat="1" ht="56.25" customHeight="1" x14ac:dyDescent="0.3">
      <c r="A2" s="50"/>
      <c r="B2" s="50"/>
      <c r="C2" s="50"/>
      <c r="D2" s="50"/>
      <c r="E2" s="50"/>
      <c r="F2" s="50"/>
      <c r="G2" s="50"/>
      <c r="H2" s="50"/>
    </row>
    <row r="3" spans="1:8" ht="81" x14ac:dyDescent="0.3">
      <c r="A3" s="4" t="s">
        <v>0</v>
      </c>
      <c r="B3" s="4" t="s">
        <v>1</v>
      </c>
      <c r="C3" s="4" t="s">
        <v>2</v>
      </c>
      <c r="D3" s="4" t="s">
        <v>113</v>
      </c>
      <c r="E3" s="4" t="s">
        <v>105</v>
      </c>
      <c r="F3" s="4" t="s">
        <v>3</v>
      </c>
      <c r="G3" s="4" t="s">
        <v>100</v>
      </c>
      <c r="H3" s="4" t="s">
        <v>106</v>
      </c>
    </row>
    <row r="4" spans="1:8" s="6" customFormat="1" x14ac:dyDescent="0.3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/>
    </row>
    <row r="5" spans="1:8" ht="40.5" x14ac:dyDescent="0.3">
      <c r="A5" s="7" t="s">
        <v>4</v>
      </c>
      <c r="B5" s="8" t="s">
        <v>5</v>
      </c>
      <c r="C5" s="9" t="s">
        <v>6</v>
      </c>
      <c r="D5" s="10">
        <f>D6+D12+D16+D17+D18+D19+D20</f>
        <v>9974746.3036191165</v>
      </c>
      <c r="E5" s="10">
        <f>E6+E12+E16+E17+E18+E19+E20</f>
        <v>15637735.926249249</v>
      </c>
      <c r="F5" s="11">
        <f>(E5-D5)</f>
        <v>5662989.6226301324</v>
      </c>
      <c r="G5" s="12">
        <f>F5/D5</f>
        <v>0.56773269717901909</v>
      </c>
      <c r="H5" s="12"/>
    </row>
    <row r="6" spans="1:8" x14ac:dyDescent="0.3">
      <c r="A6" s="14">
        <v>1</v>
      </c>
      <c r="B6" s="8" t="s">
        <v>7</v>
      </c>
      <c r="C6" s="9" t="s">
        <v>6</v>
      </c>
      <c r="D6" s="10">
        <f>D8+D9+D10+D11</f>
        <v>1446973.97</v>
      </c>
      <c r="E6" s="10">
        <f>E8+E9+E10+E11</f>
        <v>1439366.3050206979</v>
      </c>
      <c r="F6" s="11">
        <f t="shared" ref="F6:F64" si="0">(E6-D6)</f>
        <v>-7607.6649793020915</v>
      </c>
      <c r="G6" s="12">
        <f t="shared" ref="G6:G64" si="1">F6/D6</f>
        <v>-5.2576377578527492E-3</v>
      </c>
      <c r="H6" s="12"/>
    </row>
    <row r="7" spans="1:8" x14ac:dyDescent="0.3">
      <c r="A7" s="14"/>
      <c r="B7" s="15" t="s">
        <v>8</v>
      </c>
      <c r="C7" s="16"/>
      <c r="D7" s="17"/>
      <c r="E7" s="17"/>
      <c r="F7" s="11"/>
      <c r="G7" s="12"/>
      <c r="H7" s="12"/>
    </row>
    <row r="8" spans="1:8" ht="30" x14ac:dyDescent="0.3">
      <c r="A8" s="18" t="s">
        <v>9</v>
      </c>
      <c r="B8" s="15" t="s">
        <v>10</v>
      </c>
      <c r="C8" s="16" t="s">
        <v>6</v>
      </c>
      <c r="D8" s="17">
        <v>65936.399999999994</v>
      </c>
      <c r="E8" s="17">
        <f>92703949.5367949/1000</f>
        <v>92703.949536794898</v>
      </c>
      <c r="F8" s="11">
        <f>(E8-D8)</f>
        <v>26767.549536794904</v>
      </c>
      <c r="G8" s="12">
        <f t="shared" si="1"/>
        <v>0.40596013031944278</v>
      </c>
      <c r="H8" s="44" t="s">
        <v>115</v>
      </c>
    </row>
    <row r="9" spans="1:8" ht="30" x14ac:dyDescent="0.3">
      <c r="A9" s="18" t="s">
        <v>11</v>
      </c>
      <c r="B9" s="15" t="s">
        <v>12</v>
      </c>
      <c r="C9" s="16" t="s">
        <v>6</v>
      </c>
      <c r="D9" s="17">
        <v>89202.29</v>
      </c>
      <c r="E9" s="17">
        <f>87521142.87/1000</f>
        <v>87521.142870000011</v>
      </c>
      <c r="F9" s="11">
        <f t="shared" si="0"/>
        <v>-1681.147129999983</v>
      </c>
      <c r="G9" s="12">
        <f t="shared" si="1"/>
        <v>-1.8846457080866231E-2</v>
      </c>
      <c r="H9" s="44" t="s">
        <v>107</v>
      </c>
    </row>
    <row r="10" spans="1:8" x14ac:dyDescent="0.3">
      <c r="A10" s="18" t="s">
        <v>13</v>
      </c>
      <c r="B10" s="15" t="s">
        <v>14</v>
      </c>
      <c r="C10" s="16" t="s">
        <v>6</v>
      </c>
      <c r="D10" s="17">
        <v>24985.5</v>
      </c>
      <c r="E10" s="17">
        <v>24889.429560330002</v>
      </c>
      <c r="F10" s="11">
        <f t="shared" si="0"/>
        <v>-96.07043966999845</v>
      </c>
      <c r="G10" s="12">
        <f t="shared" si="1"/>
        <v>-3.8450477144743333E-3</v>
      </c>
      <c r="H10" s="12"/>
    </row>
    <row r="11" spans="1:8" ht="30" x14ac:dyDescent="0.3">
      <c r="A11" s="18" t="s">
        <v>15</v>
      </c>
      <c r="B11" s="15" t="s">
        <v>16</v>
      </c>
      <c r="C11" s="16" t="s">
        <v>6</v>
      </c>
      <c r="D11" s="17">
        <v>1266849.78</v>
      </c>
      <c r="E11" s="17">
        <v>1234251.783053573</v>
      </c>
      <c r="F11" s="11">
        <f t="shared" si="0"/>
        <v>-32597.99694642704</v>
      </c>
      <c r="G11" s="12">
        <f t="shared" si="1"/>
        <v>-2.5731540914367163E-2</v>
      </c>
      <c r="H11" s="43" t="s">
        <v>108</v>
      </c>
    </row>
    <row r="12" spans="1:8" x14ac:dyDescent="0.3">
      <c r="A12" s="19">
        <v>2</v>
      </c>
      <c r="B12" s="20" t="s">
        <v>17</v>
      </c>
      <c r="C12" s="21" t="s">
        <v>6</v>
      </c>
      <c r="D12" s="22">
        <f>D14+D15</f>
        <v>2496060.7970000003</v>
      </c>
      <c r="E12" s="22">
        <f>E14+E15</f>
        <v>2738608.8899999997</v>
      </c>
      <c r="F12" s="11">
        <f t="shared" si="0"/>
        <v>242548.09299999941</v>
      </c>
      <c r="G12" s="12">
        <f t="shared" si="1"/>
        <v>9.7172349844810046E-2</v>
      </c>
      <c r="H12" s="12"/>
    </row>
    <row r="13" spans="1:8" x14ac:dyDescent="0.3">
      <c r="A13" s="18"/>
      <c r="B13" s="15" t="s">
        <v>8</v>
      </c>
      <c r="C13" s="16"/>
      <c r="D13" s="17"/>
      <c r="E13" s="17"/>
      <c r="F13" s="11">
        <f t="shared" si="0"/>
        <v>0</v>
      </c>
      <c r="G13" s="12"/>
      <c r="H13" s="12"/>
    </row>
    <row r="14" spans="1:8" x14ac:dyDescent="0.3">
      <c r="A14" s="18" t="s">
        <v>18</v>
      </c>
      <c r="B14" s="15" t="s">
        <v>19</v>
      </c>
      <c r="C14" s="16" t="s">
        <v>6</v>
      </c>
      <c r="D14" s="23">
        <v>2271210.89</v>
      </c>
      <c r="E14" s="23">
        <v>2488513.2999999998</v>
      </c>
      <c r="F14" s="11">
        <f t="shared" si="0"/>
        <v>217302.40999999968</v>
      </c>
      <c r="G14" s="12">
        <f t="shared" si="1"/>
        <v>9.5676896829250263E-2</v>
      </c>
      <c r="H14" s="48" t="s">
        <v>109</v>
      </c>
    </row>
    <row r="15" spans="1:8" x14ac:dyDescent="0.3">
      <c r="A15" s="18" t="s">
        <v>20</v>
      </c>
      <c r="B15" s="15" t="s">
        <v>21</v>
      </c>
      <c r="C15" s="16" t="s">
        <v>6</v>
      </c>
      <c r="D15" s="23">
        <v>224849.90700000001</v>
      </c>
      <c r="E15" s="23">
        <v>250095.59</v>
      </c>
      <c r="F15" s="11">
        <f t="shared" si="0"/>
        <v>25245.68299999999</v>
      </c>
      <c r="G15" s="12">
        <f t="shared" si="1"/>
        <v>0.11227793391971468</v>
      </c>
      <c r="H15" s="48"/>
    </row>
    <row r="16" spans="1:8" x14ac:dyDescent="0.3">
      <c r="A16" s="18" t="s">
        <v>22</v>
      </c>
      <c r="B16" s="15" t="s">
        <v>23</v>
      </c>
      <c r="C16" s="16" t="s">
        <v>6</v>
      </c>
      <c r="D16" s="11">
        <v>1136464.1000000001</v>
      </c>
      <c r="E16" s="11">
        <f>4725880237.25/1000-E37</f>
        <v>4718783.1372500006</v>
      </c>
      <c r="F16" s="11">
        <f t="shared" si="0"/>
        <v>3582319.0372500005</v>
      </c>
      <c r="G16" s="12">
        <f t="shared" si="1"/>
        <v>3.1521620764351468</v>
      </c>
      <c r="H16" s="45" t="s">
        <v>116</v>
      </c>
    </row>
    <row r="17" spans="1:8" ht="45" x14ac:dyDescent="0.3">
      <c r="A17" s="18">
        <v>4</v>
      </c>
      <c r="B17" s="15" t="s">
        <v>24</v>
      </c>
      <c r="C17" s="16" t="s">
        <v>6</v>
      </c>
      <c r="D17" s="11">
        <v>4005574.7</v>
      </c>
      <c r="E17" s="11">
        <f>5700473064.07272/1000</f>
        <v>5700473.0640727198</v>
      </c>
      <c r="F17" s="11">
        <f t="shared" si="0"/>
        <v>1694898.3640727196</v>
      </c>
      <c r="G17" s="12">
        <f t="shared" si="1"/>
        <v>0.42313487851636361</v>
      </c>
      <c r="H17" s="45" t="s">
        <v>110</v>
      </c>
    </row>
    <row r="18" spans="1:8" x14ac:dyDescent="0.3">
      <c r="A18" s="18">
        <v>5</v>
      </c>
      <c r="B18" s="15" t="s">
        <v>25</v>
      </c>
      <c r="C18" s="16" t="s">
        <v>6</v>
      </c>
      <c r="D18" s="11">
        <v>690007.3</v>
      </c>
      <c r="E18" s="11">
        <v>793248.80455392867</v>
      </c>
      <c r="F18" s="11">
        <f t="shared" si="0"/>
        <v>103241.50455392862</v>
      </c>
      <c r="G18" s="12">
        <f t="shared" si="1"/>
        <v>0.14962378594245107</v>
      </c>
      <c r="H18" s="12"/>
    </row>
    <row r="19" spans="1:8" x14ac:dyDescent="0.3">
      <c r="A19" s="18">
        <v>6</v>
      </c>
      <c r="B19" s="15" t="s">
        <v>26</v>
      </c>
      <c r="C19" s="16" t="s">
        <v>6</v>
      </c>
      <c r="D19" s="11">
        <v>1568.3962099215121</v>
      </c>
      <c r="E19" s="11">
        <v>1535.299</v>
      </c>
      <c r="F19" s="11">
        <f t="shared" si="0"/>
        <v>-33.097209921512103</v>
      </c>
      <c r="G19" s="12">
        <f t="shared" si="1"/>
        <v>-2.1102582186913344E-2</v>
      </c>
      <c r="H19" s="45" t="s">
        <v>111</v>
      </c>
    </row>
    <row r="20" spans="1:8" s="24" customFormat="1" x14ac:dyDescent="0.3">
      <c r="A20" s="19">
        <v>7</v>
      </c>
      <c r="B20" s="20" t="s">
        <v>27</v>
      </c>
      <c r="C20" s="21" t="s">
        <v>6</v>
      </c>
      <c r="D20" s="10">
        <f>D21+D22+D23+D24+D25+D26+D27+D28+D29+D30+D31</f>
        <v>198097.0404091918</v>
      </c>
      <c r="E20" s="10">
        <f>E21+E22+E23+E24+E25+E26+E27+E28+E29+E30+E31</f>
        <v>245720.42635190391</v>
      </c>
      <c r="F20" s="11">
        <f t="shared" si="0"/>
        <v>47623.385942712106</v>
      </c>
      <c r="G20" s="12">
        <f t="shared" si="1"/>
        <v>0.2404043283248484</v>
      </c>
      <c r="H20" s="12"/>
    </row>
    <row r="21" spans="1:8" ht="54.75" hidden="1" customHeight="1" outlineLevel="1" x14ac:dyDescent="0.3">
      <c r="A21" s="18" t="s">
        <v>28</v>
      </c>
      <c r="B21" s="15" t="s">
        <v>29</v>
      </c>
      <c r="C21" s="16" t="s">
        <v>6</v>
      </c>
      <c r="D21" s="17">
        <v>13282.0497596429</v>
      </c>
      <c r="E21" s="17">
        <v>13620.4</v>
      </c>
      <c r="F21" s="11">
        <f t="shared" si="0"/>
        <v>338.35024035710012</v>
      </c>
      <c r="G21" s="12">
        <f t="shared" si="1"/>
        <v>2.5474248815507899E-2</v>
      </c>
      <c r="H21" s="45" t="s">
        <v>112</v>
      </c>
    </row>
    <row r="22" spans="1:8" ht="30" hidden="1" outlineLevel="1" x14ac:dyDescent="0.3">
      <c r="A22" s="18" t="s">
        <v>30</v>
      </c>
      <c r="B22" s="15" t="s">
        <v>31</v>
      </c>
      <c r="C22" s="16" t="s">
        <v>6</v>
      </c>
      <c r="D22" s="17">
        <v>19943.424214285715</v>
      </c>
      <c r="E22" s="17">
        <v>19175.24799</v>
      </c>
      <c r="F22" s="11">
        <f t="shared" si="0"/>
        <v>-768.17622428571485</v>
      </c>
      <c r="G22" s="12">
        <f t="shared" si="1"/>
        <v>-3.8517769869000781E-2</v>
      </c>
      <c r="H22" s="44" t="s">
        <v>107</v>
      </c>
    </row>
    <row r="23" spans="1:8" ht="36.75" hidden="1" customHeight="1" outlineLevel="1" x14ac:dyDescent="0.3">
      <c r="A23" s="18" t="s">
        <v>32</v>
      </c>
      <c r="B23" s="15" t="s">
        <v>33</v>
      </c>
      <c r="C23" s="16" t="s">
        <v>6</v>
      </c>
      <c r="D23" s="17">
        <v>1004.1</v>
      </c>
      <c r="E23" s="17">
        <v>6018.2010945303864</v>
      </c>
      <c r="F23" s="11">
        <f t="shared" si="0"/>
        <v>5014.101094530386</v>
      </c>
      <c r="G23" s="12">
        <f t="shared" si="1"/>
        <v>4.9936272229164285</v>
      </c>
      <c r="H23" s="44" t="s">
        <v>114</v>
      </c>
    </row>
    <row r="24" spans="1:8" ht="60" hidden="1" outlineLevel="1" x14ac:dyDescent="0.3">
      <c r="A24" s="18" t="s">
        <v>34</v>
      </c>
      <c r="B24" s="15" t="s">
        <v>35</v>
      </c>
      <c r="C24" s="16" t="s">
        <v>6</v>
      </c>
      <c r="D24" s="17">
        <v>5298.1388899999993</v>
      </c>
      <c r="E24" s="17">
        <f>15036779.9028571/1000</f>
        <v>15036.779902857101</v>
      </c>
      <c r="F24" s="11">
        <f t="shared" si="0"/>
        <v>9738.6410128571006</v>
      </c>
      <c r="G24" s="12">
        <f t="shared" si="1"/>
        <v>1.8381248991487087</v>
      </c>
      <c r="H24" s="44" t="s">
        <v>117</v>
      </c>
    </row>
    <row r="25" spans="1:8" ht="45" hidden="1" outlineLevel="1" x14ac:dyDescent="0.3">
      <c r="A25" s="18" t="s">
        <v>36</v>
      </c>
      <c r="B25" s="15" t="s">
        <v>37</v>
      </c>
      <c r="C25" s="16" t="s">
        <v>6</v>
      </c>
      <c r="D25" s="17">
        <v>55442.77</v>
      </c>
      <c r="E25" s="17">
        <v>56137.934750000008</v>
      </c>
      <c r="F25" s="11">
        <f t="shared" si="0"/>
        <v>695.16475000001083</v>
      </c>
      <c r="G25" s="12">
        <f t="shared" si="1"/>
        <v>1.2538420248483452E-2</v>
      </c>
      <c r="H25" s="45" t="s">
        <v>118</v>
      </c>
    </row>
    <row r="26" spans="1:8" hidden="1" outlineLevel="1" x14ac:dyDescent="0.3">
      <c r="A26" s="18" t="s">
        <v>38</v>
      </c>
      <c r="B26" s="15" t="s">
        <v>39</v>
      </c>
      <c r="C26" s="16" t="s">
        <v>6</v>
      </c>
      <c r="D26" s="17">
        <v>1068.6542400000001</v>
      </c>
      <c r="E26" s="17">
        <v>1068.654</v>
      </c>
      <c r="F26" s="11">
        <f t="shared" si="0"/>
        <v>-2.4000000007617928E-4</v>
      </c>
      <c r="G26" s="12">
        <f t="shared" si="1"/>
        <v>-2.2458152608478796E-7</v>
      </c>
      <c r="H26" s="12"/>
    </row>
    <row r="27" spans="1:8" ht="36.75" hidden="1" customHeight="1" outlineLevel="1" x14ac:dyDescent="0.3">
      <c r="A27" s="18" t="s">
        <v>40</v>
      </c>
      <c r="B27" s="15" t="s">
        <v>41</v>
      </c>
      <c r="C27" s="16" t="s">
        <v>6</v>
      </c>
      <c r="D27" s="17">
        <v>1923.3</v>
      </c>
      <c r="E27" s="17">
        <v>2220.15</v>
      </c>
      <c r="F27" s="11">
        <f t="shared" si="0"/>
        <v>296.85000000000014</v>
      </c>
      <c r="G27" s="12">
        <f t="shared" si="1"/>
        <v>0.15434409608485422</v>
      </c>
      <c r="H27" s="45" t="s">
        <v>119</v>
      </c>
    </row>
    <row r="28" spans="1:8" ht="21" hidden="1" customHeight="1" outlineLevel="1" x14ac:dyDescent="0.3">
      <c r="A28" s="18" t="s">
        <v>42</v>
      </c>
      <c r="B28" s="15" t="s">
        <v>43</v>
      </c>
      <c r="C28" s="16" t="s">
        <v>6</v>
      </c>
      <c r="D28" s="17">
        <v>5253.5333052631577</v>
      </c>
      <c r="E28" s="27">
        <v>5555.7076923593004</v>
      </c>
      <c r="F28" s="11">
        <f t="shared" si="0"/>
        <v>302.17438709614271</v>
      </c>
      <c r="G28" s="12">
        <f t="shared" si="1"/>
        <v>5.7518315681641292E-2</v>
      </c>
      <c r="H28" s="45" t="s">
        <v>121</v>
      </c>
    </row>
    <row r="29" spans="1:8" ht="35.25" hidden="1" customHeight="1" outlineLevel="1" x14ac:dyDescent="0.3">
      <c r="A29" s="18" t="s">
        <v>44</v>
      </c>
      <c r="B29" s="15" t="s">
        <v>45</v>
      </c>
      <c r="C29" s="16" t="s">
        <v>6</v>
      </c>
      <c r="D29" s="17">
        <v>634</v>
      </c>
      <c r="E29" s="17">
        <v>618.18570999999997</v>
      </c>
      <c r="F29" s="11">
        <f t="shared" si="0"/>
        <v>-15.814290000000028</v>
      </c>
      <c r="G29" s="12">
        <f t="shared" si="1"/>
        <v>-2.4943675078864396E-2</v>
      </c>
      <c r="H29" s="45" t="s">
        <v>120</v>
      </c>
    </row>
    <row r="30" spans="1:8" ht="30" hidden="1" outlineLevel="1" x14ac:dyDescent="0.3">
      <c r="A30" s="18" t="s">
        <v>46</v>
      </c>
      <c r="B30" s="15" t="s">
        <v>47</v>
      </c>
      <c r="C30" s="16" t="s">
        <v>6</v>
      </c>
      <c r="D30" s="17">
        <v>50744.77</v>
      </c>
      <c r="E30" s="17">
        <v>76680.251249299996</v>
      </c>
      <c r="F30" s="11">
        <f t="shared" si="0"/>
        <v>25935.481249299999</v>
      </c>
      <c r="G30" s="12">
        <f t="shared" si="1"/>
        <v>0.51109663615186351</v>
      </c>
      <c r="H30" s="45" t="s">
        <v>122</v>
      </c>
    </row>
    <row r="31" spans="1:8" hidden="1" outlineLevel="1" x14ac:dyDescent="0.3">
      <c r="A31" s="18" t="s">
        <v>48</v>
      </c>
      <c r="B31" s="15" t="s">
        <v>49</v>
      </c>
      <c r="C31" s="16" t="s">
        <v>6</v>
      </c>
      <c r="D31" s="17">
        <v>43502.3</v>
      </c>
      <c r="E31" s="27">
        <v>49588.913962857128</v>
      </c>
      <c r="F31" s="11">
        <f t="shared" si="0"/>
        <v>6086.6139628571254</v>
      </c>
      <c r="G31" s="12">
        <f t="shared" si="1"/>
        <v>0.13991476227365277</v>
      </c>
      <c r="H31" s="45" t="s">
        <v>123</v>
      </c>
    </row>
    <row r="32" spans="1:8" collapsed="1" x14ac:dyDescent="0.3">
      <c r="A32" s="7" t="s">
        <v>50</v>
      </c>
      <c r="B32" s="8" t="s">
        <v>51</v>
      </c>
      <c r="C32" s="9" t="s">
        <v>6</v>
      </c>
      <c r="D32" s="10">
        <f>D33</f>
        <v>1014776.7501271497</v>
      </c>
      <c r="E32" s="10">
        <f>E33</f>
        <v>1471160.4370909277</v>
      </c>
      <c r="F32" s="11">
        <f t="shared" si="0"/>
        <v>456383.68696377799</v>
      </c>
      <c r="G32" s="12">
        <f t="shared" si="1"/>
        <v>0.44973802061053714</v>
      </c>
      <c r="H32" s="12"/>
    </row>
    <row r="33" spans="1:8" ht="22.5" hidden="1" customHeight="1" outlineLevel="1" x14ac:dyDescent="0.3">
      <c r="A33" s="7">
        <v>8</v>
      </c>
      <c r="B33" s="8" t="s">
        <v>52</v>
      </c>
      <c r="C33" s="9" t="s">
        <v>6</v>
      </c>
      <c r="D33" s="10">
        <f>D35+D36+D37+D38+D39++D40+D41+D42+D43+D44</f>
        <v>1014776.7501271497</v>
      </c>
      <c r="E33" s="10">
        <f>E35+E36+E37+E38+E39++E40+E41+E42+E43+E44</f>
        <v>1471160.4370909277</v>
      </c>
      <c r="F33" s="11">
        <f t="shared" si="0"/>
        <v>456383.68696377799</v>
      </c>
      <c r="G33" s="12">
        <f t="shared" si="1"/>
        <v>0.44973802061053714</v>
      </c>
      <c r="H33" s="12"/>
    </row>
    <row r="34" spans="1:8" hidden="1" outlineLevel="1" x14ac:dyDescent="0.3">
      <c r="A34" s="18"/>
      <c r="B34" s="15" t="s">
        <v>8</v>
      </c>
      <c r="C34" s="16"/>
      <c r="D34" s="17"/>
      <c r="E34" s="17"/>
      <c r="F34" s="11">
        <f t="shared" si="0"/>
        <v>0</v>
      </c>
      <c r="G34" s="12"/>
      <c r="H34" s="12"/>
    </row>
    <row r="35" spans="1:8" ht="45" hidden="1" outlineLevel="1" x14ac:dyDescent="0.3">
      <c r="A35" s="18" t="s">
        <v>53</v>
      </c>
      <c r="B35" s="15" t="s">
        <v>54</v>
      </c>
      <c r="C35" s="16" t="s">
        <v>6</v>
      </c>
      <c r="D35" s="17">
        <v>197739.53099999999</v>
      </c>
      <c r="E35" s="17">
        <v>199809.21</v>
      </c>
      <c r="F35" s="11">
        <f t="shared" si="0"/>
        <v>2069.6790000000037</v>
      </c>
      <c r="G35" s="12">
        <f t="shared" si="1"/>
        <v>1.0466693177298999E-2</v>
      </c>
      <c r="H35" s="45" t="s">
        <v>125</v>
      </c>
    </row>
    <row r="36" spans="1:8" ht="30" hidden="1" outlineLevel="1" x14ac:dyDescent="0.3">
      <c r="A36" s="18" t="s">
        <v>55</v>
      </c>
      <c r="B36" s="15" t="s">
        <v>21</v>
      </c>
      <c r="C36" s="16" t="s">
        <v>6</v>
      </c>
      <c r="D36" s="17">
        <v>19576.185000000001</v>
      </c>
      <c r="E36" s="17">
        <v>20080.830000000002</v>
      </c>
      <c r="F36" s="11">
        <f t="shared" si="0"/>
        <v>504.64500000000044</v>
      </c>
      <c r="G36" s="12">
        <f t="shared" si="1"/>
        <v>2.5778516089830599E-2</v>
      </c>
      <c r="H36" s="45" t="s">
        <v>124</v>
      </c>
    </row>
    <row r="37" spans="1:8" hidden="1" outlineLevel="1" x14ac:dyDescent="0.3">
      <c r="A37" s="18" t="s">
        <v>56</v>
      </c>
      <c r="B37" s="15" t="s">
        <v>23</v>
      </c>
      <c r="C37" s="16" t="s">
        <v>6</v>
      </c>
      <c r="D37" s="17">
        <v>7097.1</v>
      </c>
      <c r="E37" s="17">
        <f>D37</f>
        <v>7097.1</v>
      </c>
      <c r="F37" s="11">
        <f t="shared" si="0"/>
        <v>0</v>
      </c>
      <c r="G37" s="12">
        <f t="shared" si="1"/>
        <v>0</v>
      </c>
      <c r="H37" s="12"/>
    </row>
    <row r="38" spans="1:8" ht="30" hidden="1" outlineLevel="1" x14ac:dyDescent="0.3">
      <c r="A38" s="18" t="s">
        <v>57</v>
      </c>
      <c r="B38" s="15" t="s">
        <v>58</v>
      </c>
      <c r="C38" s="16" t="s">
        <v>6</v>
      </c>
      <c r="D38" s="17">
        <v>597766.9</v>
      </c>
      <c r="E38" s="17">
        <f>(987652409+141720+10465296+4295696)/1000</f>
        <v>1002555.121</v>
      </c>
      <c r="F38" s="28">
        <f>(E38-D38)</f>
        <v>404788.22100000002</v>
      </c>
      <c r="G38" s="12">
        <f t="shared" si="1"/>
        <v>0.6771673389744397</v>
      </c>
      <c r="H38" s="45" t="s">
        <v>126</v>
      </c>
    </row>
    <row r="39" spans="1:8" ht="30.75" hidden="1" customHeight="1" outlineLevel="1" x14ac:dyDescent="0.3">
      <c r="A39" s="18" t="s">
        <v>59</v>
      </c>
      <c r="B39" s="15" t="s">
        <v>60</v>
      </c>
      <c r="C39" s="16" t="s">
        <v>6</v>
      </c>
      <c r="D39" s="17">
        <v>2379.0273298996508</v>
      </c>
      <c r="E39" s="17">
        <v>2535.0532750671923</v>
      </c>
      <c r="F39" s="11">
        <f t="shared" si="0"/>
        <v>156.02594516754152</v>
      </c>
      <c r="G39" s="12">
        <f t="shared" si="1"/>
        <v>6.5583922978355538E-2</v>
      </c>
      <c r="H39" s="45" t="s">
        <v>127</v>
      </c>
    </row>
    <row r="40" spans="1:8" s="29" customFormat="1" ht="51" hidden="1" customHeight="1" outlineLevel="1" x14ac:dyDescent="0.3">
      <c r="A40" s="18" t="s">
        <v>61</v>
      </c>
      <c r="B40" s="15" t="s">
        <v>62</v>
      </c>
      <c r="C40" s="16" t="s">
        <v>6</v>
      </c>
      <c r="D40" s="17">
        <v>342.33057000000002</v>
      </c>
      <c r="E40" s="17">
        <v>420.52300000000002</v>
      </c>
      <c r="F40" s="11">
        <f t="shared" si="0"/>
        <v>78.192430000000002</v>
      </c>
      <c r="G40" s="12">
        <f t="shared" si="1"/>
        <v>0.22841205797075032</v>
      </c>
      <c r="H40" s="45" t="s">
        <v>128</v>
      </c>
    </row>
    <row r="41" spans="1:8" s="29" customFormat="1" hidden="1" outlineLevel="1" x14ac:dyDescent="0.3">
      <c r="A41" s="18" t="s">
        <v>63</v>
      </c>
      <c r="B41" s="15" t="s">
        <v>29</v>
      </c>
      <c r="C41" s="16" t="s">
        <v>6</v>
      </c>
      <c r="D41" s="17">
        <v>803.1</v>
      </c>
      <c r="E41" s="17">
        <v>803.63</v>
      </c>
      <c r="F41" s="11">
        <f t="shared" si="0"/>
        <v>0.52999999999997272</v>
      </c>
      <c r="G41" s="12">
        <f t="shared" si="1"/>
        <v>6.5994272195240037E-4</v>
      </c>
      <c r="H41" s="12"/>
    </row>
    <row r="42" spans="1:8" s="29" customFormat="1" ht="75" hidden="1" outlineLevel="1" x14ac:dyDescent="0.3">
      <c r="A42" s="18" t="s">
        <v>64</v>
      </c>
      <c r="B42" s="15" t="s">
        <v>65</v>
      </c>
      <c r="C42" s="16" t="s">
        <v>6</v>
      </c>
      <c r="D42" s="17">
        <v>9563.3990892857128</v>
      </c>
      <c r="E42" s="17">
        <f>26518003.42/1000</f>
        <v>26518.003420000001</v>
      </c>
      <c r="F42" s="11">
        <f t="shared" si="0"/>
        <v>16954.60433071429</v>
      </c>
      <c r="G42" s="12">
        <f t="shared" si="1"/>
        <v>1.7728638293166352</v>
      </c>
      <c r="H42" s="45" t="s">
        <v>129</v>
      </c>
    </row>
    <row r="43" spans="1:8" hidden="1" outlineLevel="1" x14ac:dyDescent="0.3">
      <c r="A43" s="18" t="s">
        <v>66</v>
      </c>
      <c r="B43" s="15" t="s">
        <v>67</v>
      </c>
      <c r="C43" s="16" t="s">
        <v>6</v>
      </c>
      <c r="D43" s="17">
        <v>5690.86</v>
      </c>
      <c r="E43" s="17">
        <v>9219.9182799999999</v>
      </c>
      <c r="F43" s="11">
        <f t="shared" si="0"/>
        <v>3529.0582800000002</v>
      </c>
      <c r="G43" s="12">
        <f t="shared" si="1"/>
        <v>0.62012741132271754</v>
      </c>
      <c r="H43" s="45" t="s">
        <v>130</v>
      </c>
    </row>
    <row r="44" spans="1:8" s="24" customFormat="1" hidden="1" outlineLevel="1" x14ac:dyDescent="0.3">
      <c r="A44" s="30" t="s">
        <v>68</v>
      </c>
      <c r="B44" s="31" t="s">
        <v>69</v>
      </c>
      <c r="C44" s="32" t="s">
        <v>6</v>
      </c>
      <c r="D44" s="10">
        <f>SUM(D45:D56)</f>
        <v>173818.31713796448</v>
      </c>
      <c r="E44" s="10">
        <f>SUM(E45:E56)</f>
        <v>202121.04811586055</v>
      </c>
      <c r="F44" s="11">
        <f t="shared" si="0"/>
        <v>28302.730977896077</v>
      </c>
      <c r="G44" s="12">
        <f t="shared" si="1"/>
        <v>0.16282939245943456</v>
      </c>
      <c r="H44" s="45"/>
    </row>
    <row r="45" spans="1:8" ht="40.5" hidden="1" outlineLevel="1" x14ac:dyDescent="0.3">
      <c r="A45" s="18" t="s">
        <v>70</v>
      </c>
      <c r="B45" s="15" t="s">
        <v>71</v>
      </c>
      <c r="C45" s="16" t="s">
        <v>6</v>
      </c>
      <c r="D45" s="17">
        <v>154366.6</v>
      </c>
      <c r="E45" s="17">
        <v>167149.60999999999</v>
      </c>
      <c r="F45" s="11">
        <f t="shared" si="0"/>
        <v>12783.00999999998</v>
      </c>
      <c r="G45" s="12">
        <f t="shared" si="1"/>
        <v>8.2809428982694305E-2</v>
      </c>
      <c r="H45" s="45" t="s">
        <v>131</v>
      </c>
    </row>
    <row r="46" spans="1:8" s="29" customFormat="1" hidden="1" outlineLevel="1" x14ac:dyDescent="0.3">
      <c r="A46" s="18" t="s">
        <v>72</v>
      </c>
      <c r="B46" s="15" t="s">
        <v>73</v>
      </c>
      <c r="C46" s="16" t="s">
        <v>6</v>
      </c>
      <c r="D46" s="17">
        <v>187.51</v>
      </c>
      <c r="E46" s="17">
        <v>191.31360000000001</v>
      </c>
      <c r="F46" s="11">
        <f t="shared" si="0"/>
        <v>3.8036000000000172</v>
      </c>
      <c r="G46" s="12">
        <f t="shared" si="1"/>
        <v>2.0284784811476813E-2</v>
      </c>
      <c r="H46" s="12"/>
    </row>
    <row r="47" spans="1:8" hidden="1" outlineLevel="1" x14ac:dyDescent="0.3">
      <c r="A47" s="18" t="s">
        <v>74</v>
      </c>
      <c r="B47" s="15" t="s">
        <v>33</v>
      </c>
      <c r="C47" s="16" t="s">
        <v>6</v>
      </c>
      <c r="D47" s="17">
        <v>264.2</v>
      </c>
      <c r="E47" s="17">
        <v>451.38121546961327</v>
      </c>
      <c r="F47" s="11">
        <f t="shared" si="0"/>
        <v>187.18121546961328</v>
      </c>
      <c r="G47" s="12">
        <f t="shared" si="1"/>
        <v>0.70848302600156432</v>
      </c>
      <c r="H47" s="45" t="s">
        <v>132</v>
      </c>
    </row>
    <row r="48" spans="1:8" s="29" customFormat="1" ht="36.75" hidden="1" customHeight="1" outlineLevel="1" x14ac:dyDescent="0.3">
      <c r="A48" s="18" t="s">
        <v>75</v>
      </c>
      <c r="B48" s="15" t="s">
        <v>37</v>
      </c>
      <c r="C48" s="16" t="s">
        <v>6</v>
      </c>
      <c r="D48" s="17">
        <v>5330.0217599999996</v>
      </c>
      <c r="E48" s="17">
        <v>5343.3528585714275</v>
      </c>
      <c r="F48" s="11">
        <f t="shared" si="0"/>
        <v>13.331098571427901</v>
      </c>
      <c r="G48" s="12">
        <f t="shared" si="1"/>
        <v>2.5011339862574785E-3</v>
      </c>
      <c r="H48" s="45" t="s">
        <v>133</v>
      </c>
    </row>
    <row r="49" spans="1:8" ht="33" hidden="1" customHeight="1" outlineLevel="1" x14ac:dyDescent="0.3">
      <c r="A49" s="18" t="s">
        <v>76</v>
      </c>
      <c r="B49" s="15" t="s">
        <v>77</v>
      </c>
      <c r="C49" s="16" t="s">
        <v>6</v>
      </c>
      <c r="D49" s="17">
        <v>1800</v>
      </c>
      <c r="E49" s="17">
        <v>2232.14284</v>
      </c>
      <c r="F49" s="11">
        <f t="shared" si="0"/>
        <v>432.14283999999998</v>
      </c>
      <c r="G49" s="12">
        <f t="shared" si="1"/>
        <v>0.24007935555555554</v>
      </c>
      <c r="H49" s="45" t="s">
        <v>134</v>
      </c>
    </row>
    <row r="50" spans="1:8" hidden="1" outlineLevel="1" x14ac:dyDescent="0.3">
      <c r="A50" s="18" t="s">
        <v>78</v>
      </c>
      <c r="B50" s="15" t="s">
        <v>49</v>
      </c>
      <c r="C50" s="16" t="s">
        <v>6</v>
      </c>
      <c r="D50" s="17">
        <v>618.6</v>
      </c>
      <c r="E50" s="27">
        <v>1134</v>
      </c>
      <c r="F50" s="11">
        <f t="shared" si="0"/>
        <v>515.4</v>
      </c>
      <c r="G50" s="12">
        <f t="shared" si="1"/>
        <v>0.8331716779825411</v>
      </c>
      <c r="H50" s="45" t="s">
        <v>133</v>
      </c>
    </row>
    <row r="51" spans="1:8" ht="45" hidden="1" customHeight="1" outlineLevel="1" x14ac:dyDescent="0.3">
      <c r="A51" s="18" t="s">
        <v>79</v>
      </c>
      <c r="B51" s="15" t="s">
        <v>41</v>
      </c>
      <c r="C51" s="16" t="s">
        <v>6</v>
      </c>
      <c r="D51" s="17">
        <v>1161.6428571428571</v>
      </c>
      <c r="E51" s="17">
        <v>1633.4028571428571</v>
      </c>
      <c r="F51" s="11">
        <f t="shared" si="0"/>
        <v>471.76</v>
      </c>
      <c r="G51" s="12">
        <f t="shared" si="1"/>
        <v>0.40611449302096786</v>
      </c>
      <c r="H51" s="45" t="s">
        <v>135</v>
      </c>
    </row>
    <row r="52" spans="1:8" hidden="1" outlineLevel="1" x14ac:dyDescent="0.3">
      <c r="A52" s="18" t="s">
        <v>80</v>
      </c>
      <c r="B52" s="15" t="s">
        <v>81</v>
      </c>
      <c r="C52" s="16" t="s">
        <v>6</v>
      </c>
      <c r="D52" s="17">
        <v>346.8</v>
      </c>
      <c r="E52" s="27">
        <v>403.51095397669985</v>
      </c>
      <c r="F52" s="11">
        <f t="shared" si="0"/>
        <v>56.710953976699841</v>
      </c>
      <c r="G52" s="12">
        <f t="shared" si="1"/>
        <v>0.16352639554988418</v>
      </c>
      <c r="H52" s="45" t="s">
        <v>121</v>
      </c>
    </row>
    <row r="53" spans="1:8" hidden="1" outlineLevel="1" x14ac:dyDescent="0.3">
      <c r="A53" s="18" t="s">
        <v>82</v>
      </c>
      <c r="B53" s="15" t="s">
        <v>45</v>
      </c>
      <c r="C53" s="16" t="s">
        <v>6</v>
      </c>
      <c r="D53" s="17">
        <v>16.100000000000001</v>
      </c>
      <c r="E53" s="17">
        <f>D53</f>
        <v>16.100000000000001</v>
      </c>
      <c r="F53" s="11">
        <f t="shared" si="0"/>
        <v>0</v>
      </c>
      <c r="G53" s="12">
        <f t="shared" si="1"/>
        <v>0</v>
      </c>
      <c r="H53" s="12"/>
    </row>
    <row r="54" spans="1:8" hidden="1" outlineLevel="1" x14ac:dyDescent="0.3">
      <c r="A54" s="18" t="s">
        <v>83</v>
      </c>
      <c r="B54" s="15" t="s">
        <v>47</v>
      </c>
      <c r="C54" s="16" t="s">
        <v>6</v>
      </c>
      <c r="D54" s="17">
        <v>2577.0425208216002</v>
      </c>
      <c r="E54" s="17">
        <v>2478.4942907</v>
      </c>
      <c r="F54" s="11">
        <f t="shared" si="0"/>
        <v>-98.548230121600227</v>
      </c>
      <c r="G54" s="12">
        <f t="shared" si="1"/>
        <v>-3.8240824249256684E-2</v>
      </c>
      <c r="H54" s="12"/>
    </row>
    <row r="55" spans="1:8" ht="30" hidden="1" outlineLevel="1" x14ac:dyDescent="0.3">
      <c r="A55" s="18" t="s">
        <v>84</v>
      </c>
      <c r="B55" s="15" t="s">
        <v>85</v>
      </c>
      <c r="C55" s="16" t="s">
        <v>6</v>
      </c>
      <c r="D55" s="17">
        <v>2631.9</v>
      </c>
      <c r="E55" s="17">
        <v>16197.517</v>
      </c>
      <c r="F55" s="11">
        <f t="shared" si="0"/>
        <v>13565.617</v>
      </c>
      <c r="G55" s="12">
        <f t="shared" si="1"/>
        <v>5.1543056347125651</v>
      </c>
      <c r="H55" s="45" t="s">
        <v>136</v>
      </c>
    </row>
    <row r="56" spans="1:8" hidden="1" outlineLevel="1" x14ac:dyDescent="0.3">
      <c r="A56" s="18" t="s">
        <v>86</v>
      </c>
      <c r="B56" s="15" t="s">
        <v>87</v>
      </c>
      <c r="C56" s="16" t="s">
        <v>6</v>
      </c>
      <c r="D56" s="17">
        <v>4517.8999999999996</v>
      </c>
      <c r="E56" s="17">
        <v>4890.2224999999999</v>
      </c>
      <c r="F56" s="11">
        <f t="shared" si="0"/>
        <v>372.32250000000022</v>
      </c>
      <c r="G56" s="12">
        <f t="shared" si="1"/>
        <v>8.2410522587928081E-2</v>
      </c>
      <c r="H56" s="12"/>
    </row>
    <row r="57" spans="1:8" collapsed="1" x14ac:dyDescent="0.3">
      <c r="A57" s="7">
        <v>9</v>
      </c>
      <c r="B57" s="8" t="s">
        <v>88</v>
      </c>
      <c r="C57" s="16" t="s">
        <v>6</v>
      </c>
      <c r="D57" s="11">
        <v>5748.54</v>
      </c>
      <c r="E57" s="11">
        <f>5748506.64625/1000</f>
        <v>5748.5066462499999</v>
      </c>
      <c r="F57" s="11">
        <f t="shared" si="0"/>
        <v>-3.3353750000060245E-2</v>
      </c>
      <c r="G57" s="12">
        <f t="shared" si="1"/>
        <v>-5.8021254092448248E-6</v>
      </c>
      <c r="H57" s="45" t="s">
        <v>137</v>
      </c>
    </row>
    <row r="58" spans="1:8" x14ac:dyDescent="0.3">
      <c r="A58" s="4" t="s">
        <v>89</v>
      </c>
      <c r="B58" s="8" t="s">
        <v>90</v>
      </c>
      <c r="C58" s="16" t="s">
        <v>6</v>
      </c>
      <c r="D58" s="33">
        <v>10995271.550000001</v>
      </c>
      <c r="E58" s="33">
        <f>E5+E32+E57</f>
        <v>17114644.869986426</v>
      </c>
      <c r="F58" s="11">
        <f t="shared" si="0"/>
        <v>6119373.3199864253</v>
      </c>
      <c r="G58" s="12">
        <f t="shared" si="1"/>
        <v>0.55654590176869478</v>
      </c>
      <c r="H58" s="12"/>
    </row>
    <row r="59" spans="1:8" x14ac:dyDescent="0.3">
      <c r="A59" s="34" t="s">
        <v>91</v>
      </c>
      <c r="B59" s="15" t="s">
        <v>92</v>
      </c>
      <c r="C59" s="16" t="s">
        <v>6</v>
      </c>
      <c r="D59" s="35">
        <v>0</v>
      </c>
      <c r="E59" s="35">
        <v>0</v>
      </c>
      <c r="F59" s="11">
        <f t="shared" si="0"/>
        <v>0</v>
      </c>
      <c r="G59" s="12"/>
      <c r="H59" s="12"/>
    </row>
    <row r="60" spans="1:8" x14ac:dyDescent="0.3">
      <c r="A60" s="4" t="s">
        <v>93</v>
      </c>
      <c r="B60" s="8" t="s">
        <v>94</v>
      </c>
      <c r="C60" s="16" t="s">
        <v>6</v>
      </c>
      <c r="D60" s="33">
        <f>D58+D59</f>
        <v>10995271.550000001</v>
      </c>
      <c r="E60" s="33">
        <f>E58+E59</f>
        <v>17114644.869986426</v>
      </c>
      <c r="F60" s="11">
        <f t="shared" si="0"/>
        <v>6119373.3199864253</v>
      </c>
      <c r="G60" s="12">
        <f t="shared" si="1"/>
        <v>0.55654590176869478</v>
      </c>
      <c r="H60" s="12"/>
    </row>
    <row r="61" spans="1:8" x14ac:dyDescent="0.3">
      <c r="A61" s="4" t="s">
        <v>95</v>
      </c>
      <c r="B61" s="8" t="s">
        <v>96</v>
      </c>
      <c r="C61" s="34" t="s">
        <v>97</v>
      </c>
      <c r="D61" s="36">
        <v>5993.0439999999999</v>
      </c>
      <c r="E61" s="36">
        <f>6354848.4672689/1000</f>
        <v>6354.8484672689001</v>
      </c>
      <c r="F61" s="11">
        <f t="shared" si="0"/>
        <v>361.80446726890023</v>
      </c>
      <c r="G61" s="12">
        <f t="shared" si="1"/>
        <v>6.0370734349505899E-2</v>
      </c>
      <c r="H61" s="12"/>
    </row>
    <row r="62" spans="1:8" x14ac:dyDescent="0.3">
      <c r="A62" s="46" t="s">
        <v>98</v>
      </c>
      <c r="B62" s="47" t="s">
        <v>99</v>
      </c>
      <c r="C62" s="34" t="s">
        <v>100</v>
      </c>
      <c r="D62" s="36">
        <v>15.3</v>
      </c>
      <c r="E62" s="36">
        <v>16.7</v>
      </c>
      <c r="F62" s="11">
        <f t="shared" si="0"/>
        <v>1.3999999999999986</v>
      </c>
      <c r="G62" s="12">
        <f t="shared" si="1"/>
        <v>9.1503267973856106E-2</v>
      </c>
      <c r="H62" s="12"/>
    </row>
    <row r="63" spans="1:8" x14ac:dyDescent="0.3">
      <c r="A63" s="46"/>
      <c r="B63" s="47"/>
      <c r="C63" s="34" t="s">
        <v>97</v>
      </c>
      <c r="D63" s="36">
        <v>1032.5999999999999</v>
      </c>
      <c r="E63" s="36">
        <v>1285.6600000000001</v>
      </c>
      <c r="F63" s="11">
        <f t="shared" si="0"/>
        <v>253.06000000000017</v>
      </c>
      <c r="G63" s="12">
        <f t="shared" si="1"/>
        <v>0.24507069533217141</v>
      </c>
      <c r="H63" s="12"/>
    </row>
    <row r="64" spans="1:8" x14ac:dyDescent="0.3">
      <c r="A64" s="4" t="s">
        <v>101</v>
      </c>
      <c r="B64" s="8" t="s">
        <v>102</v>
      </c>
      <c r="C64" s="34" t="s">
        <v>103</v>
      </c>
      <c r="D64" s="33">
        <f>D60/D61</f>
        <v>1834.6722550343366</v>
      </c>
      <c r="E64" s="33">
        <f>E60/E61</f>
        <v>2693.1633316099706</v>
      </c>
      <c r="F64" s="11">
        <f t="shared" si="0"/>
        <v>858.491076575634</v>
      </c>
      <c r="G64" s="12">
        <f t="shared" si="1"/>
        <v>0.46792612370952708</v>
      </c>
      <c r="H64" s="12"/>
    </row>
    <row r="65" spans="1:8" x14ac:dyDescent="0.3">
      <c r="A65" s="1"/>
      <c r="B65" s="39"/>
      <c r="C65" s="40"/>
      <c r="D65" s="41"/>
      <c r="E65" s="41"/>
      <c r="F65" s="42"/>
      <c r="G65" s="13"/>
      <c r="H65" s="13"/>
    </row>
    <row r="67" spans="1:8" x14ac:dyDescent="0.3">
      <c r="D67" s="25"/>
      <c r="E67" s="25"/>
      <c r="F67" s="25"/>
    </row>
    <row r="68" spans="1:8" x14ac:dyDescent="0.3">
      <c r="D68" s="25"/>
      <c r="E68" s="25"/>
      <c r="F68" s="26"/>
    </row>
    <row r="69" spans="1:8" x14ac:dyDescent="0.3">
      <c r="D69" s="5"/>
      <c r="E69" s="5"/>
      <c r="F69" s="25"/>
    </row>
  </sheetData>
  <mergeCells count="4">
    <mergeCell ref="H14:H15"/>
    <mergeCell ref="A1:H2"/>
    <mergeCell ref="A62:A63"/>
    <mergeCell ref="B62:B63"/>
  </mergeCells>
  <pageMargins left="0.43307086614173229" right="0.23622047244094491" top="0.15748031496062992" bottom="0.19685039370078741" header="0.31496062992125984" footer="0.31496062992125984"/>
  <pageSetup paperSize="9"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Исполнение</vt:lpstr>
      <vt:lpstr>Исполнение!Область_печати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Бисаутов Нурлан</dc:creator>
  <cp:lastModifiedBy>Жолдасбек Айнур</cp:lastModifiedBy>
  <cp:lastPrinted>2021-04-28T10:09:08Z</cp:lastPrinted>
  <dcterms:created xsi:type="dcterms:W3CDTF">2020-09-11T07:03:11Z</dcterms:created>
  <dcterms:modified xsi:type="dcterms:W3CDTF">2021-04-30T03:54:59Z</dcterms:modified>
</cp:coreProperties>
</file>