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netdocs\SHAREFOLDERS\Экономический отдел\Публичные слушания\Публичные слушания 2023 г\Публичка за 1 полугодие 2023г\4. Отчёты для сайта\"/>
    </mc:Choice>
  </mc:AlternateContent>
  <bookViews>
    <workbookView xWindow="-120" yWindow="-120" windowWidth="15420" windowHeight="5160"/>
  </bookViews>
  <sheets>
    <sheet name="Исполнение" sheetId="4" r:id="rId1"/>
  </sheets>
  <externalReferences>
    <externalReference r:id="rId2"/>
    <externalReference r:id="rId3"/>
  </externalReferences>
  <definedNames>
    <definedName name="\0">#REF!</definedName>
    <definedName name="\M">#REF!</definedName>
    <definedName name="\R">#REF!</definedName>
    <definedName name="____TAB1">#REF!</definedName>
    <definedName name="____TAB2">#REF!</definedName>
    <definedName name="____TAB3">#REF!</definedName>
    <definedName name="____TAB4">#REF!</definedName>
    <definedName name="____TAB5">#REF!</definedName>
    <definedName name="___TAB1">#REF!</definedName>
    <definedName name="___TAB2">#REF!</definedName>
    <definedName name="___TAB3">#REF!</definedName>
    <definedName name="___TAB4">#REF!</definedName>
    <definedName name="___TAB5">#REF!</definedName>
    <definedName name="__TAB1">#REF!</definedName>
    <definedName name="__TAB2">#REF!</definedName>
    <definedName name="__TAB3">#REF!</definedName>
    <definedName name="__TAB4">#REF!</definedName>
    <definedName name="__TAB5">#REF!</definedName>
    <definedName name="_TAB1">#REF!</definedName>
    <definedName name="_TAB2">#REF!</definedName>
    <definedName name="_TAB3">#REF!</definedName>
    <definedName name="_TAB4">#REF!</definedName>
    <definedName name="_TAB5">#REF!</definedName>
    <definedName name="ADDRESS1">#REF!</definedName>
    <definedName name="ADDRESS2">#REF!</definedName>
    <definedName name="ADDRESS3">#REF!</definedName>
    <definedName name="ADDRESS4">#REF!</definedName>
    <definedName name="ALTPRINT1">#REF!</definedName>
    <definedName name="ALTPRINT10">#REF!</definedName>
    <definedName name="ALTPRINT11">#REF!</definedName>
    <definedName name="ALTPRINT2">#REF!</definedName>
    <definedName name="ALTPRINT3">#REF!</definedName>
    <definedName name="ALTPRINT4">#REF!</definedName>
    <definedName name="ALTPRINT5">#REF!</definedName>
    <definedName name="ALTPRINT6">#REF!</definedName>
    <definedName name="ALTPRINT7">#REF!</definedName>
    <definedName name="ALTPRINT8">#REF!</definedName>
    <definedName name="ALTPRINT9">#REF!</definedName>
    <definedName name="ANS_INFOPRT">#REF!</definedName>
    <definedName name="ANS_KEEPDATA">#REF!</definedName>
    <definedName name="ANS_SWAPDATA">#REF!</definedName>
    <definedName name="ANS_UPDDATA">#REF!</definedName>
    <definedName name="april">#REF!</definedName>
    <definedName name="AR">#REF!</definedName>
    <definedName name="aug">#REF!</definedName>
    <definedName name="AUTO_SCALE">#REF!</definedName>
    <definedName name="BALANCE_AREA">#REF!</definedName>
    <definedName name="BALANCE_B1">#REF!</definedName>
    <definedName name="BALANCE_B2">#REF!</definedName>
    <definedName name="BALANCESHEET">#REF!</definedName>
    <definedName name="BEGIN_SHEET">#REF!</definedName>
    <definedName name="CASH">#REF!</definedName>
    <definedName name="CASH_AREA">#REF!</definedName>
    <definedName name="CASH_B1">#REF!</definedName>
    <definedName name="CASH1">#REF!</definedName>
    <definedName name="CASH2">#REF!</definedName>
    <definedName name="CC">#REF!</definedName>
    <definedName name="CGS">#REF!</definedName>
    <definedName name="CHARTASSET">#REF!</definedName>
    <definedName name="CHARTINCOME">#REF!</definedName>
    <definedName name="CLEAN_LIST">#REF!</definedName>
    <definedName name="CLEAN_LOOP">#REF!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MPANY">#REF!</definedName>
    <definedName name="CONTENT">#REF!</definedName>
    <definedName name="CORSCORP">#REF!</definedName>
    <definedName name="COUNTER">#REF!</definedName>
    <definedName name="CURASSET">#REF!</definedName>
    <definedName name="CURLIABIL">#REF!</definedName>
    <definedName name="CURR_SCEN">#REF!</definedName>
    <definedName name="D_VERSIONS">#REF!</definedName>
    <definedName name="DATA">#REF!</definedName>
    <definedName name="DATA_01">#REF!</definedName>
    <definedName name="DATA_02">#REF!</definedName>
    <definedName name="DATA_03">#REF!</definedName>
    <definedName name="DATA_04">#REF!</definedName>
    <definedName name="DATA_05">#REF!</definedName>
    <definedName name="DATA_06">#REF!</definedName>
    <definedName name="DATA_07">#REF!</definedName>
    <definedName name="DATA_08">#REF!</definedName>
    <definedName name="DATA_09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0">#REF!</definedName>
    <definedName name="DATA_21">#REF!</definedName>
    <definedName name="DATA_22">#REF!</definedName>
    <definedName name="DATA_AREA">#REF!</definedName>
    <definedName name="DATA_B3">#REF!</definedName>
    <definedName name="dec">#REF!</definedName>
    <definedName name="DEF">#REF!</definedName>
    <definedName name="DEF_ADDRESS1">#REF!</definedName>
    <definedName name="DEF_ADDRESS2">#REF!</definedName>
    <definedName name="DEF_ADDRESS3">#REF!</definedName>
    <definedName name="DEF_ADDRESS4">#REF!</definedName>
    <definedName name="DEF_COMPANY">#REF!</definedName>
    <definedName name="DEF_NAME">#REF!</definedName>
    <definedName name="DEF_TITLE">#REF!</definedName>
    <definedName name="DEFAULT?">#REF!</definedName>
    <definedName name="DEL_SCENARIO">#REF!</definedName>
    <definedName name="DLG_DEFS">#REF!</definedName>
    <definedName name="DLG_INFOPRT">#REF!</definedName>
    <definedName name="DLG_KEEPDATA">#REF!</definedName>
    <definedName name="DLG_KHELP">#REF!</definedName>
    <definedName name="DLG_OK">#REF!</definedName>
    <definedName name="DLG_PERSONALIZE">#REF!</definedName>
    <definedName name="DLG_RESPS">#REF!</definedName>
    <definedName name="DLG_SAMPLE1">#REF!</definedName>
    <definedName name="DLG_SAMPLE2">#REF!</definedName>
    <definedName name="DLG_SWAPDATA">#REF!</definedName>
    <definedName name="DLG_UPDDATA">#REF!</definedName>
    <definedName name="DLG_UPDSC">#REF!</definedName>
    <definedName name="DLG_UPDUN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D_COL">#REF!</definedName>
    <definedName name="END_ROW">#REF!</definedName>
    <definedName name="EQUITY">#REF!</definedName>
    <definedName name="feb">#REF!</definedName>
    <definedName name="FRM_UPDSC">#REF!</definedName>
    <definedName name="G0HELP2">#REF!</definedName>
    <definedName name="GET_PERS_INI">#REF!</definedName>
    <definedName name="GOABOUT">#REF!</definedName>
    <definedName name="GOABOUT2">#REF!</definedName>
    <definedName name="GOBALANCE">#REF!</definedName>
    <definedName name="GOCASH1">#REF!</definedName>
    <definedName name="GOCASH2">#REF!</definedName>
    <definedName name="GOCHARTASSET">#REF!</definedName>
    <definedName name="GOCHARTINCOME">#REF!</definedName>
    <definedName name="GOCONTENTS">#REF!</definedName>
    <definedName name="GODATA">#REF!</definedName>
    <definedName name="GODISCLAIMER">#REF!</definedName>
    <definedName name="GOFILE">#REF!</definedName>
    <definedName name="GOFORMULA">#REF!</definedName>
    <definedName name="GOHELP1">#REF!</definedName>
    <definedName name="GOHELP2">#REF!</definedName>
    <definedName name="GOINCOME">#REF!</definedName>
    <definedName name="GOINFO">#REF!</definedName>
    <definedName name="GOMACROTIPS">#REF!</definedName>
    <definedName name="GOOVERVIEW">#REF!</definedName>
    <definedName name="GORANGETABLE">#REF!</definedName>
    <definedName name="GOSTEPS1">#REF!</definedName>
    <definedName name="GOSTEPS2">#REF!</definedName>
    <definedName name="GOSTEPS3">#REF!</definedName>
    <definedName name="GOSTEPS4">#REF!</definedName>
    <definedName name="GOTIPS">#REF!</definedName>
    <definedName name="GPI_SORRY_OK">#REF!</definedName>
    <definedName name="INCOME">#REF!</definedName>
    <definedName name="INCOME_AREA">#REF!</definedName>
    <definedName name="INCOME_B1">#REF!</definedName>
    <definedName name="INCOME1">#REF!</definedName>
    <definedName name="INCOMEB4">#REF!</definedName>
    <definedName name="INFO_CURR_PRT">#REF!</definedName>
    <definedName name="INFO_LIST">#REF!</definedName>
    <definedName name="INFO_PRINT">#REF!</definedName>
    <definedName name="INFO_TOPIC">#REF!</definedName>
    <definedName name="INI">#REF!</definedName>
    <definedName name="INISECT">#REF!</definedName>
    <definedName name="INTEREST">#REF!</definedName>
    <definedName name="INVENT">#REF!</definedName>
    <definedName name="jan">#REF!</definedName>
    <definedName name="july">#REF!</definedName>
    <definedName name="june">#REF!</definedName>
    <definedName name="K_EXISTS">#REF!</definedName>
    <definedName name="K_HELP">#REF!</definedName>
    <definedName name="K_LIMIT">#REF!</definedName>
    <definedName name="K_UPDATE">#REF!</definedName>
    <definedName name="K_VERSIONS">#REF!</definedName>
    <definedName name="KEEPDATA">#REF!</definedName>
    <definedName name="LIAB_EQU">#REF!</definedName>
    <definedName name="LIABILITIES">#REF!</definedName>
    <definedName name="LIST_ADDR">#REF!</definedName>
    <definedName name="LIST_RNG">#REF!</definedName>
    <definedName name="MACRORNG">#REF!</definedName>
    <definedName name="MACROS_HIDE">#REF!</definedName>
    <definedName name="MACROS_UNHIDE">#REF!</definedName>
    <definedName name="MACROSRNG">#REF!</definedName>
    <definedName name="MAKE_DEFAULT">#REF!</definedName>
    <definedName name="march">#REF!</definedName>
    <definedName name="may">#REF!</definedName>
    <definedName name="MD_SORRY_OK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ME">#REF!</definedName>
    <definedName name="NEXT_LET">#REF!</definedName>
    <definedName name="NEXT_LET2">#REF!</definedName>
    <definedName name="NEXT_ROW">#REF!</definedName>
    <definedName name="NO_UPDATE">#REF!</definedName>
    <definedName name="nov">#REF!</definedName>
    <definedName name="oct">#REF!</definedName>
    <definedName name="PATH">#REF!</definedName>
    <definedName name="PERSONALIZE">#REF!</definedName>
    <definedName name="PG_NUM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EV_SCEN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TBAL">#REF!</definedName>
    <definedName name="PRINTCASH">#REF!</definedName>
    <definedName name="PRINTDATA">#REF!</definedName>
    <definedName name="PRINTINC">#REF!</definedName>
    <definedName name="PRINTMACROS">#REF!</definedName>
    <definedName name="PRINTSTEPS2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DCOST">#REF!</definedName>
    <definedName name="PRT_CHART1">#REF!</definedName>
    <definedName name="PRT_CHART2">#REF!</definedName>
    <definedName name="PRT_IT">#REF!</definedName>
    <definedName name="PRT_RPT">#REF!</definedName>
    <definedName name="RANGETABLE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ES">#REF!</definedName>
    <definedName name="RES_INFOPRT">#REF!</definedName>
    <definedName name="RES_KEEPDATA">#REF!</definedName>
    <definedName name="RES_SAMPLE1">#REF!</definedName>
    <definedName name="RES_SAMPLE2">#REF!</definedName>
    <definedName name="RES_SWAPDATA">#REF!</definedName>
    <definedName name="RES_UPDDATA">#REF!</definedName>
    <definedName name="RES_UPDSC">#REF!</definedName>
    <definedName name="RES_UPDUN">#REF!</definedName>
    <definedName name="RESET">#REF!</definedName>
    <definedName name="RET_DIR">#REF!</definedName>
    <definedName name="RET_LOC">#REF!</definedName>
    <definedName name="RET_LOC2">#REF!</definedName>
    <definedName name="RET_LOC3">#REF!</definedName>
    <definedName name="RET_LOC4">#REF!</definedName>
    <definedName name="RETURN1">#REF!</definedName>
    <definedName name="RETURN2">#REF!</definedName>
    <definedName name="RETURN3">#REF!</definedName>
    <definedName name="RETURN4">#REF!</definedName>
    <definedName name="RNG_NAME">#REF!</definedName>
    <definedName name="RNG_NUM">#REF!</definedName>
    <definedName name="RPT_CHART1">#REF!</definedName>
    <definedName name="RPT_CHART2">#REF!</definedName>
    <definedName name="RPT_RANGE">#REF!</definedName>
    <definedName name="RPT_TITLES">#REF!</definedName>
    <definedName name="SALES">#REF!</definedName>
    <definedName name="SAMP_RESTORE">#REF!</definedName>
    <definedName name="SAMPDATA">#REF!</definedName>
    <definedName name="SCENARIO_LIST">#REF!</definedName>
    <definedName name="sep">#REF!</definedName>
    <definedName name="SORRY">#REF!</definedName>
    <definedName name="STATE">#REF!</definedName>
    <definedName name="SWAPDATA">#REF!</definedName>
    <definedName name="TITLE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UP_EXISTING">#REF!</definedName>
    <definedName name="UP_UNNAMED">#REF!</definedName>
    <definedName name="UPDATE">#REF!</definedName>
    <definedName name="UPDATE_LIST">#REF!</definedName>
    <definedName name="UPDATE_LOOP">#REF!</definedName>
    <definedName name="UPDATE_POST">#REF!</definedName>
    <definedName name="UPDATE_TEST">#REF!</definedName>
    <definedName name="UPDUN">#REF!</definedName>
    <definedName name="UPPER_LEFT">#REF!</definedName>
    <definedName name="WIDTH">#REF!</definedName>
    <definedName name="WILL_BE_DEFAULT">#REF!</definedName>
    <definedName name="XBONE">#REF!</definedName>
    <definedName name="XBSEVEN">#REF!</definedName>
    <definedName name="XBSIX">#REF!</definedName>
    <definedName name="XBTEN">#REF!</definedName>
    <definedName name="XBTHIRTEEN">#REF!</definedName>
    <definedName name="XBTHREE">#REF!</definedName>
    <definedName name="XBTWELVE">#REF!</definedName>
    <definedName name="XBTWO">#REF!</definedName>
    <definedName name="XCONE">#REF!</definedName>
    <definedName name="XCTHREE">#REF!</definedName>
    <definedName name="XCTWO">#REF!</definedName>
    <definedName name="XNAME">#REF!</definedName>
    <definedName name="XPINSTRUCT">#REF!</definedName>
    <definedName name="YR">#REF!</definedName>
    <definedName name="yrtotal">#REF!</definedName>
    <definedName name="ZERO">#REF!</definedName>
    <definedName name="А1">#REF!</definedName>
    <definedName name="Д2">#REF!</definedName>
    <definedName name="Иб">#REF!</definedName>
    <definedName name="консмаксприблкТС">#REF!</definedName>
    <definedName name="Месяц">[1]Месяцы!$A$1:$A$12</definedName>
    <definedName name="месяц1">[2]Месяцы!$A$1:$A$12</definedName>
    <definedName name="_xlnm.Print_Area" localSheetId="0">Исполнение!$A$1:$H$76</definedName>
    <definedName name="олисло">#REF!</definedName>
    <definedName name="_xlnm.Recorder">#REF!</definedName>
    <definedName name="ффф122">#REF!</definedName>
    <definedName name="холдинг">#REF!</definedName>
    <definedName name="ыы">#REF!</definedName>
    <definedName name="ыывввввв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4" l="1"/>
  <c r="D58" i="4" l="1"/>
  <c r="E51" i="4" l="1"/>
  <c r="E27" i="4"/>
  <c r="E46" i="4" l="1"/>
  <c r="E37" i="4" l="1"/>
  <c r="E16" i="4" l="1"/>
  <c r="D32" i="4" l="1"/>
  <c r="F59" i="4" l="1"/>
  <c r="D6" i="4" l="1"/>
  <c r="D5" i="4" l="1"/>
  <c r="E44" i="4" l="1"/>
  <c r="F16" i="4" l="1"/>
  <c r="G16" i="4" s="1"/>
  <c r="F9" i="4"/>
  <c r="G9" i="4" s="1"/>
  <c r="F10" i="4"/>
  <c r="G10" i="4" s="1"/>
  <c r="F14" i="4"/>
  <c r="G14" i="4" s="1"/>
  <c r="F15" i="4"/>
  <c r="G15" i="4" s="1"/>
  <c r="F18" i="4"/>
  <c r="G18" i="4" s="1"/>
  <c r="F19" i="4"/>
  <c r="F24" i="4"/>
  <c r="G24" i="4" s="1"/>
  <c r="F25" i="4"/>
  <c r="G25" i="4" s="1"/>
  <c r="F26" i="4"/>
  <c r="G26" i="4" s="1"/>
  <c r="F27" i="4"/>
  <c r="G27" i="4" s="1"/>
  <c r="F28" i="4"/>
  <c r="G28" i="4" s="1"/>
  <c r="F29" i="4"/>
  <c r="G29" i="4" s="1"/>
  <c r="F31" i="4"/>
  <c r="G31" i="4" s="1"/>
  <c r="F35" i="4"/>
  <c r="G35" i="4" s="1"/>
  <c r="F36" i="4"/>
  <c r="G36" i="4" s="1"/>
  <c r="F37" i="4"/>
  <c r="G37" i="4" s="1"/>
  <c r="F39" i="4"/>
  <c r="G39" i="4" s="1"/>
  <c r="F40" i="4"/>
  <c r="G40" i="4" s="1"/>
  <c r="F41" i="4"/>
  <c r="G41" i="4" s="1"/>
  <c r="F42" i="4"/>
  <c r="G42" i="4" s="1"/>
  <c r="F43" i="4"/>
  <c r="G43" i="4" s="1"/>
  <c r="F45" i="4"/>
  <c r="G45" i="4" s="1"/>
  <c r="F46" i="4"/>
  <c r="G46" i="4" s="1"/>
  <c r="F47" i="4"/>
  <c r="G47" i="4" s="1"/>
  <c r="F48" i="4"/>
  <c r="G48" i="4" s="1"/>
  <c r="F49" i="4"/>
  <c r="G49" i="4" s="1"/>
  <c r="F50" i="4"/>
  <c r="G50" i="4" s="1"/>
  <c r="F51" i="4"/>
  <c r="G51" i="4" s="1"/>
  <c r="F52" i="4"/>
  <c r="G52" i="4" s="1"/>
  <c r="F53" i="4"/>
  <c r="G53" i="4" s="1"/>
  <c r="F54" i="4"/>
  <c r="G54" i="4" s="1"/>
  <c r="F55" i="4"/>
  <c r="G55" i="4" s="1"/>
  <c r="F56" i="4"/>
  <c r="G56" i="4" s="1"/>
  <c r="F57" i="4"/>
  <c r="G57" i="4" s="1"/>
  <c r="E12" i="4"/>
  <c r="D60" i="4" l="1"/>
  <c r="G19" i="4"/>
  <c r="F44" i="4"/>
  <c r="G44" i="4" s="1"/>
  <c r="F12" i="4"/>
  <c r="G12" i="4" s="1"/>
  <c r="F8" i="4" l="1"/>
  <c r="G8" i="4" s="1"/>
  <c r="F30" i="4" l="1"/>
  <c r="G30" i="4" s="1"/>
  <c r="F22" i="4" l="1"/>
  <c r="G22" i="4" s="1"/>
  <c r="F21" i="4" l="1"/>
  <c r="G21" i="4" s="1"/>
  <c r="F11" i="4" l="1"/>
  <c r="G11" i="4" s="1"/>
  <c r="E6" i="4"/>
  <c r="F6" i="4" l="1"/>
  <c r="G6" i="4" s="1"/>
  <c r="E20" i="4"/>
  <c r="F23" i="4"/>
  <c r="G23" i="4" s="1"/>
  <c r="F20" i="4" l="1"/>
  <c r="G20" i="4" s="1"/>
  <c r="F63" i="4" l="1"/>
  <c r="G63" i="4" s="1"/>
  <c r="F61" i="4"/>
  <c r="G61" i="4" s="1"/>
  <c r="E62" i="4"/>
  <c r="F62" i="4" s="1"/>
  <c r="G62" i="4" s="1"/>
  <c r="E33" i="4" l="1"/>
  <c r="F33" i="4" s="1"/>
  <c r="G33" i="4" s="1"/>
  <c r="F38" i="4"/>
  <c r="G38" i="4" s="1"/>
  <c r="E32" i="4" l="1"/>
  <c r="F32" i="4" l="1"/>
  <c r="G32" i="4" s="1"/>
  <c r="F17" i="4"/>
  <c r="G17" i="4" s="1"/>
  <c r="E5" i="4"/>
  <c r="F5" i="4" s="1"/>
  <c r="G5" i="4" s="1"/>
  <c r="E58" i="4" l="1"/>
  <c r="F58" i="4" l="1"/>
  <c r="G58" i="4" s="1"/>
  <c r="E60" i="4"/>
  <c r="E64" i="4" l="1"/>
  <c r="F64" i="4" s="1"/>
  <c r="G64" i="4" s="1"/>
  <c r="F60" i="4"/>
  <c r="G60" i="4" s="1"/>
</calcChain>
</file>

<file path=xl/sharedStrings.xml><?xml version="1.0" encoding="utf-8"?>
<sst xmlns="http://schemas.openxmlformats.org/spreadsheetml/2006/main" count="201" uniqueCount="132">
  <si>
    <t>№</t>
  </si>
  <si>
    <t>Наименование показателей</t>
  </si>
  <si>
    <t>Ед. изм.</t>
  </si>
  <si>
    <t>Отклонение   (+,-)
5-4</t>
  </si>
  <si>
    <t>I.</t>
  </si>
  <si>
    <t>Затраты на производство товаров и предоставление услуг, всего</t>
  </si>
  <si>
    <t>тыс.тенге</t>
  </si>
  <si>
    <t>Материальные затраты, всего</t>
  </si>
  <si>
    <t>в том числе:</t>
  </si>
  <si>
    <t>1.1</t>
  </si>
  <si>
    <t>Сырье и материалы</t>
  </si>
  <si>
    <t>1.2</t>
  </si>
  <si>
    <t>ГСМ</t>
  </si>
  <si>
    <t>1.3</t>
  </si>
  <si>
    <t>Вода и канализация</t>
  </si>
  <si>
    <t>1.4</t>
  </si>
  <si>
    <t>Энергия</t>
  </si>
  <si>
    <t>Расходы на оплату труда, всего</t>
  </si>
  <si>
    <t>2.1</t>
  </si>
  <si>
    <t>Заработная плата</t>
  </si>
  <si>
    <t>2.2</t>
  </si>
  <si>
    <t>Социальный налог</t>
  </si>
  <si>
    <t>Амортизация</t>
  </si>
  <si>
    <t>Затраты на нормативные потери</t>
  </si>
  <si>
    <t>Ремонт</t>
  </si>
  <si>
    <t>Налоги (экологические платежи)</t>
  </si>
  <si>
    <t>Услуги сторонних организаций, всего</t>
  </si>
  <si>
    <t>7.1</t>
  </si>
  <si>
    <t>Услуги связи</t>
  </si>
  <si>
    <t>7.2</t>
  </si>
  <si>
    <t>Экспертизы, исследования</t>
  </si>
  <si>
    <t>7.3</t>
  </si>
  <si>
    <t>Обслуживание вычислительной техники</t>
  </si>
  <si>
    <t>7.4</t>
  </si>
  <si>
    <t>Госповерка приборов</t>
  </si>
  <si>
    <t>7.5</t>
  </si>
  <si>
    <t>Услуги вневедомственной и пожарной охраны</t>
  </si>
  <si>
    <t>7.6</t>
  </si>
  <si>
    <t>Арендная плата</t>
  </si>
  <si>
    <t>7.7</t>
  </si>
  <si>
    <t>Подготовка кадров</t>
  </si>
  <si>
    <t>7.8</t>
  </si>
  <si>
    <t>Дезинфекция и санобработка</t>
  </si>
  <si>
    <t>7.9</t>
  </si>
  <si>
    <t>Услуги автоинспекции</t>
  </si>
  <si>
    <t>7.10</t>
  </si>
  <si>
    <t>Страхование</t>
  </si>
  <si>
    <t>7.12</t>
  </si>
  <si>
    <t>Охрана труда</t>
  </si>
  <si>
    <t>II.</t>
  </si>
  <si>
    <t>Расходы периода, всего</t>
  </si>
  <si>
    <t>Общие и административные расходы, всего</t>
  </si>
  <si>
    <t>8.1</t>
  </si>
  <si>
    <t xml:space="preserve">Заработная плата </t>
  </si>
  <si>
    <t>8.2</t>
  </si>
  <si>
    <t>8.3</t>
  </si>
  <si>
    <t>8.4</t>
  </si>
  <si>
    <t>Налоговые платежи и сборы</t>
  </si>
  <si>
    <t>8.5</t>
  </si>
  <si>
    <t>Коммунальные услуги</t>
  </si>
  <si>
    <t>8.6</t>
  </si>
  <si>
    <t>Командировочные расходы</t>
  </si>
  <si>
    <t>8.7</t>
  </si>
  <si>
    <t>8.8</t>
  </si>
  <si>
    <t>Консультационные, аудиторские услуги</t>
  </si>
  <si>
    <t>8.9</t>
  </si>
  <si>
    <t>Услуги банка</t>
  </si>
  <si>
    <t>8.10</t>
  </si>
  <si>
    <t>Другие расходы</t>
  </si>
  <si>
    <t>8.10.1</t>
  </si>
  <si>
    <t>Услуги информационного вычислительного центра</t>
  </si>
  <si>
    <t>8.10.2</t>
  </si>
  <si>
    <t>Периодическая печать</t>
  </si>
  <si>
    <t>8.10.3</t>
  </si>
  <si>
    <t>8.10.4</t>
  </si>
  <si>
    <t>8.10.5</t>
  </si>
  <si>
    <t>Почтовые расходы</t>
  </si>
  <si>
    <t>8.10.6</t>
  </si>
  <si>
    <t>8.10.7</t>
  </si>
  <si>
    <t>8.10.8</t>
  </si>
  <si>
    <t>Дезинфекция, санобработка</t>
  </si>
  <si>
    <t>8.10.9</t>
  </si>
  <si>
    <t>8.10.10</t>
  </si>
  <si>
    <t>8.10.11</t>
  </si>
  <si>
    <t>Нотариальные услуги</t>
  </si>
  <si>
    <t>8.10.12</t>
  </si>
  <si>
    <t>ГСМ, канцелярские товары</t>
  </si>
  <si>
    <t>Расходы на выплату вознанраждений</t>
  </si>
  <si>
    <t>III</t>
  </si>
  <si>
    <t>Всего затрат на предоставление услуг</t>
  </si>
  <si>
    <t>IV</t>
  </si>
  <si>
    <t>V</t>
  </si>
  <si>
    <t>Всего доходов</t>
  </si>
  <si>
    <t>VI</t>
  </si>
  <si>
    <t>Объем оказываемых услуг (товаров, работ)</t>
  </si>
  <si>
    <t>тыс.Гкал</t>
  </si>
  <si>
    <t>VII</t>
  </si>
  <si>
    <t>Нормативные технические потери</t>
  </si>
  <si>
    <t>%</t>
  </si>
  <si>
    <t>VIII</t>
  </si>
  <si>
    <t>Тариф</t>
  </si>
  <si>
    <t>тенге/Гкал</t>
  </si>
  <si>
    <t>Начальник Планово-экономического управления</t>
  </si>
  <si>
    <t>Примечание</t>
  </si>
  <si>
    <t>Финансовый директор</t>
  </si>
  <si>
    <t>Ж. Ахметжанова</t>
  </si>
  <si>
    <t>Р. Прянишников</t>
  </si>
  <si>
    <t>Заместитель начальника Планово-экономического управления</t>
  </si>
  <si>
    <t xml:space="preserve">И.о. начальника отдела тарифообразования </t>
  </si>
  <si>
    <t>С. Мейманова</t>
  </si>
  <si>
    <t xml:space="preserve">Исполнение тарифной сметы по передаче, распределению и снабжению тепловой энергией
ТОО "Алматинские тепловые сети" за 1-е полугодие 2023 года </t>
  </si>
  <si>
    <t>Фактические сложившиеся показатели за 1-е полугодие 2023 года</t>
  </si>
  <si>
    <t>А. Хайраханов</t>
  </si>
  <si>
    <t>Предусмотрено в утвержденной тарифной смете</t>
  </si>
  <si>
    <t>На стадии исполнения и заключения договоров</t>
  </si>
  <si>
    <t>Снижение расходов связано с уменьшением арендуемых объектов</t>
  </si>
  <si>
    <t xml:space="preserve"> Перерасход связан с увеличением объёма, вывозимого ТБО, ввиду проводимых ремонтных работ и реконструкций тепловых сетей и сооружений</t>
  </si>
  <si>
    <t xml:space="preserve">На стадии исполнения и заключения договоров. </t>
  </si>
  <si>
    <t>В связи с увеличением протяженности тепловых сетей, а также ростом стоимости химически-очищенной воды от ТОО "АТКЭ"</t>
  </si>
  <si>
    <t>Связанно с увеличение МЗП с 1 января 2023 года до 70 тыс. тенге, а также увеличением штатной численности связи с увеличением зоны обслуживания</t>
  </si>
  <si>
    <t>Несоответствие между утвержденных затрат и фактическим исполнением. Утвержденная сумма за 2023 год принята на уровне факта 2020 года с увеличением на 4%. При этом тариф на электроэнергию с 2020 года увеличился более чем на 27%.</t>
  </si>
  <si>
    <t>Несоответствие между утвержденных затрат и фактическим исполнением. Утвержденная сумма за 2023 год принята на уровне факта 2020 года с увеличением на 4%. При этом фактическая инфляция по итогам 2022 года составила  20%, а также появлением новых статьей расходов</t>
  </si>
  <si>
    <t>Несоответствие между утвержденных затрат и фактическим исполнением. Утвержденная сумма за 2023 год принята на уровне факта 2020 года с увеличением на 4%. При этом фактическая инфляция по итогам 2022 года составила более чем 20%</t>
  </si>
  <si>
    <t xml:space="preserve">Связи с предварительным закупом СИЗ </t>
  </si>
  <si>
    <t>Перерасход связан с увеличением стоимости услуги интернета с 1 января на 79%.</t>
  </si>
  <si>
    <t>Несоответствие между утвержденных затрат и фактическим исполнением. Утвержденная сумма за 2023 год принята на уровне факта 2020 года с увеличением на 4%.</t>
  </si>
  <si>
    <t xml:space="preserve">Прибыль/Убыток </t>
  </si>
  <si>
    <t>Несоответствие утвержденной амортизации и фактической</t>
  </si>
  <si>
    <t>Несоответствие между утвержденных затрат и фактическим исполнением. Связи с увеличением объектов обложения налогами (вновь принятые сети)</t>
  </si>
  <si>
    <t xml:space="preserve">Перерасход связан с увеличением количества потребителей и удорожанием услуги, так как утвержденная сумма на 2023 год является фактом исполнения за 2020 год с ростом на 4%. </t>
  </si>
  <si>
    <t xml:space="preserve">Перерасход связан с увеличением стоимости услуг по охране объектов, так как утвержденная сумма на 2023 год является фактом исполнения за 2020 год с ростом на 4%. </t>
  </si>
  <si>
    <t>Несоответствие между утвержденных затрат и фактическим исполнением. Утвержденная сумма за 2023 год принята на уровне факта 2020 года с увеличением на 4%, стоимость страхования работников зависит напрямую от размера ФОТ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</si>
</sst>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₸_-;\-* #,##0.00\ _₸_-;_-* &quot;-&quot;??\ _₸_-;_-@_-"/>
    <numFmt numFmtId="164" formatCode="#,##0.0"/>
    <numFmt numFmtId="165" formatCode="#,##0.000"/>
    <numFmt numFmtId="166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sz val="6"/>
      <color indexed="1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" fillId="0" borderId="0"/>
    <xf numFmtId="0" fontId="11" fillId="0" borderId="0"/>
    <xf numFmtId="0" fontId="10" fillId="0" borderId="0"/>
    <xf numFmtId="0" fontId="1" fillId="0" borderId="0"/>
    <xf numFmtId="0" fontId="11" fillId="0" borderId="0"/>
    <xf numFmtId="43" fontId="12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9" fontId="4" fillId="0" borderId="0" xfId="1" applyFont="1" applyFill="1" applyBorder="1" applyAlignment="1">
      <alignment horizontal="right" vertical="center" indent="1"/>
    </xf>
    <xf numFmtId="0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4" fontId="5" fillId="0" borderId="0" xfId="0" applyNumberFormat="1" applyFont="1" applyFill="1"/>
    <xf numFmtId="165" fontId="5" fillId="0" borderId="0" xfId="0" applyNumberFormat="1" applyFont="1" applyFill="1"/>
    <xf numFmtId="0" fontId="5" fillId="0" borderId="0" xfId="0" applyFont="1" applyFill="1" applyAlignment="1">
      <alignment horizontal="center"/>
    </xf>
    <xf numFmtId="4" fontId="4" fillId="0" borderId="2" xfId="0" applyNumberFormat="1" applyFont="1" applyFill="1" applyBorder="1" applyAlignment="1">
      <alignment horizontal="right" vertical="center" wrapText="1" inden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/>
    <xf numFmtId="4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 indent="1"/>
    </xf>
    <xf numFmtId="164" fontId="4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0" fillId="0" borderId="0" xfId="0" applyFill="1"/>
    <xf numFmtId="10" fontId="4" fillId="0" borderId="2" xfId="1" applyNumberFormat="1" applyFont="1" applyFill="1" applyBorder="1" applyAlignment="1">
      <alignment horizontal="right" vertical="center" wrapText="1" indent="1"/>
    </xf>
    <xf numFmtId="0" fontId="0" fillId="2" borderId="0" xfId="0" applyFill="1"/>
    <xf numFmtId="9" fontId="4" fillId="2" borderId="0" xfId="1" applyFont="1" applyFill="1" applyBorder="1" applyAlignment="1">
      <alignment horizontal="right" vertical="center" indent="1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" fontId="5" fillId="0" borderId="2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left"/>
    </xf>
    <xf numFmtId="0" fontId="9" fillId="2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" fontId="4" fillId="0" borderId="2" xfId="0" applyNumberFormat="1" applyFont="1" applyFill="1" applyBorder="1" applyAlignment="1">
      <alignment horizontal="right" vertical="center" indent="1"/>
    </xf>
    <xf numFmtId="4" fontId="6" fillId="0" borderId="2" xfId="0" applyNumberFormat="1" applyFont="1" applyFill="1" applyBorder="1" applyAlignment="1">
      <alignment horizontal="right" vertical="center" indent="1"/>
    </xf>
    <xf numFmtId="4" fontId="5" fillId="0" borderId="2" xfId="0" applyNumberFormat="1" applyFont="1" applyFill="1" applyBorder="1" applyAlignment="1">
      <alignment horizontal="right" vertical="center" wrapText="1" inden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64" fontId="5" fillId="0" borderId="2" xfId="0" applyNumberFormat="1" applyFont="1" applyFill="1" applyBorder="1" applyAlignment="1">
      <alignment horizontal="right" vertical="center" indent="1"/>
    </xf>
    <xf numFmtId="164" fontId="4" fillId="0" borderId="2" xfId="0" applyNumberFormat="1" applyFont="1" applyFill="1" applyBorder="1" applyAlignment="1">
      <alignment horizontal="right" vertical="center" indent="1"/>
    </xf>
    <xf numFmtId="9" fontId="4" fillId="0" borderId="2" xfId="1" applyFont="1" applyFill="1" applyBorder="1" applyAlignment="1">
      <alignment horizontal="right" vertical="center" indent="1"/>
    </xf>
    <xf numFmtId="9" fontId="5" fillId="0" borderId="2" xfId="1" applyFont="1" applyFill="1" applyBorder="1" applyAlignment="1">
      <alignment horizontal="right" vertical="center" indent="1"/>
    </xf>
    <xf numFmtId="166" fontId="3" fillId="0" borderId="2" xfId="0" applyNumberFormat="1" applyFont="1" applyFill="1" applyBorder="1" applyAlignment="1">
      <alignment vertical="center" wrapText="1"/>
    </xf>
    <xf numFmtId="164" fontId="5" fillId="0" borderId="2" xfId="0" applyNumberFormat="1" applyFont="1" applyFill="1" applyBorder="1" applyAlignment="1">
      <alignment horizontal="right" vertical="center" wrapText="1" indent="1"/>
    </xf>
    <xf numFmtId="164" fontId="6" fillId="0" borderId="2" xfId="0" applyNumberFormat="1" applyFont="1" applyFill="1" applyBorder="1" applyAlignment="1">
      <alignment horizontal="right" vertical="center" indent="1"/>
    </xf>
    <xf numFmtId="10" fontId="5" fillId="0" borderId="0" xfId="1" applyNumberFormat="1" applyFont="1" applyFill="1" applyAlignment="1">
      <alignment horizontal="center"/>
    </xf>
    <xf numFmtId="9" fontId="5" fillId="0" borderId="0" xfId="1" applyFont="1" applyFill="1"/>
    <xf numFmtId="0" fontId="4" fillId="0" borderId="2" xfId="0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164" fontId="4" fillId="0" borderId="2" xfId="0" applyNumberFormat="1" applyFont="1" applyFill="1" applyBorder="1" applyAlignment="1">
      <alignment horizontal="right" vertical="center" wrapText="1" indent="1"/>
    </xf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wrapText="1"/>
    </xf>
  </cellXfs>
  <cellStyles count="10">
    <cellStyle name="Обычный" xfId="0" builtinId="0"/>
    <cellStyle name="Обычный 2" xfId="3"/>
    <cellStyle name="Обычный 2 2" xfId="2"/>
    <cellStyle name="Обычный 2 2 2" xfId="6"/>
    <cellStyle name="Обычный 2 3" xfId="8"/>
    <cellStyle name="Обычный 3" xfId="7"/>
    <cellStyle name="Обычный 3 3" xfId="4"/>
    <cellStyle name="Обычный 4" xfId="5"/>
    <cellStyle name="Процентный" xfId="1" builtinId="5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10BD5FF\&#1064;&#1072;&#1073;&#1083;&#1086;&#1085;%20&#1087;&#1083;&#1072;&#1085;&#1072;%20&#1043;&#1047;_2010_ru_v2%20&#1045;&#1088;&#1078;&#1072;&#1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etdocs\Documents%20and%20Settings\kkaramoldaeva\Local%20Settings\Temporary%20Internet%20Files\Content.IE5\EPCQ9PC5\Documents%20and%20Settings\eberekbolov\&#1056;&#1072;&#1073;&#1086;&#1095;&#1080;&#1081;%20&#1089;&#1090;&#1086;&#1083;\&#1064;&#1072;&#1073;&#1083;&#1086;&#1085;%20&#1087;&#1083;&#1072;&#1085;&#1072;%20&#1043;&#1047;_2010_ru_v2%20&#1045;&#1088;&#1078;&#1072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КАТО"/>
      <sheetName val="Служебный ФКРБ"/>
      <sheetName val="Год"/>
      <sheetName val="Тип пункта план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КАТО"/>
      <sheetName val="Служебный ФКРБ"/>
      <sheetName val="Год"/>
      <sheetName val="Тип пункта план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abSelected="1" view="pageBreakPreview" topLeftCell="B1" zoomScale="80" zoomScaleNormal="115" zoomScaleSheetLayoutView="80" workbookViewId="0">
      <selection activeCell="D65" sqref="D65"/>
    </sheetView>
  </sheetViews>
  <sheetFormatPr defaultColWidth="13.28515625" defaultRowHeight="20.25" outlineLevelRow="1" x14ac:dyDescent="0.3"/>
  <cols>
    <col min="1" max="1" width="12.28515625" style="25" customWidth="1"/>
    <col min="2" max="2" width="62.42578125" style="28" customWidth="1"/>
    <col min="3" max="3" width="16" style="25" customWidth="1"/>
    <col min="4" max="4" width="28.140625" style="29" customWidth="1"/>
    <col min="5" max="5" width="31.5703125" style="29" customWidth="1"/>
    <col min="6" max="6" width="22.7109375" style="7" customWidth="1"/>
    <col min="7" max="7" width="15.7109375" style="7" customWidth="1"/>
    <col min="8" max="8" width="58.85546875" style="7" customWidth="1"/>
    <col min="9" max="9" width="10.5703125" customWidth="1"/>
    <col min="10" max="10" width="17.140625" style="7" bestFit="1" customWidth="1"/>
    <col min="11" max="11" width="10.5703125" style="7" customWidth="1"/>
    <col min="12" max="12" width="6.7109375" style="6" bestFit="1" customWidth="1"/>
    <col min="13" max="13" width="17.85546875" style="7" bestFit="1" customWidth="1"/>
    <col min="14" max="14" width="15.28515625" style="7" bestFit="1" customWidth="1"/>
    <col min="15" max="16384" width="13.28515625" style="7"/>
  </cols>
  <sheetData>
    <row r="1" spans="1:12" s="3" customFormat="1" x14ac:dyDescent="0.3">
      <c r="A1" s="77" t="s">
        <v>110</v>
      </c>
      <c r="B1" s="77"/>
      <c r="C1" s="77"/>
      <c r="D1" s="77"/>
      <c r="E1" s="77"/>
      <c r="F1" s="77"/>
      <c r="G1" s="77"/>
      <c r="H1" s="77"/>
      <c r="I1"/>
      <c r="J1" s="1"/>
      <c r="K1" s="1"/>
      <c r="L1" s="2"/>
    </row>
    <row r="2" spans="1:12" s="5" customFormat="1" x14ac:dyDescent="0.3">
      <c r="A2" s="78"/>
      <c r="B2" s="78"/>
      <c r="C2" s="78"/>
      <c r="D2" s="78"/>
      <c r="E2" s="78"/>
      <c r="F2" s="78"/>
      <c r="G2" s="78"/>
      <c r="H2" s="78"/>
      <c r="I2"/>
      <c r="J2" s="1"/>
      <c r="K2" s="1"/>
      <c r="L2" s="4"/>
    </row>
    <row r="3" spans="1:12" ht="81" x14ac:dyDescent="0.3">
      <c r="A3" s="72" t="s">
        <v>0</v>
      </c>
      <c r="B3" s="72" t="s">
        <v>1</v>
      </c>
      <c r="C3" s="72" t="s">
        <v>2</v>
      </c>
      <c r="D3" s="72" t="s">
        <v>113</v>
      </c>
      <c r="E3" s="72" t="s">
        <v>111</v>
      </c>
      <c r="F3" s="72" t="s">
        <v>3</v>
      </c>
      <c r="G3" s="72" t="s">
        <v>98</v>
      </c>
      <c r="H3" s="72" t="s">
        <v>103</v>
      </c>
      <c r="J3" s="1"/>
      <c r="K3" s="1"/>
    </row>
    <row r="4" spans="1:12" s="9" customFormat="1" x14ac:dyDescent="0.3">
      <c r="A4" s="72">
        <v>1</v>
      </c>
      <c r="B4" s="72">
        <v>2</v>
      </c>
      <c r="C4" s="72">
        <v>3</v>
      </c>
      <c r="D4" s="72">
        <v>4</v>
      </c>
      <c r="E4" s="72">
        <v>5</v>
      </c>
      <c r="F4" s="72">
        <v>6</v>
      </c>
      <c r="G4" s="72">
        <v>7</v>
      </c>
      <c r="H4" s="72"/>
      <c r="I4"/>
      <c r="J4" s="1"/>
      <c r="K4" s="1"/>
      <c r="L4" s="8"/>
    </row>
    <row r="5" spans="1:12" ht="40.5" x14ac:dyDescent="0.3">
      <c r="A5" s="10" t="s">
        <v>4</v>
      </c>
      <c r="B5" s="11" t="s">
        <v>5</v>
      </c>
      <c r="C5" s="12" t="s">
        <v>6</v>
      </c>
      <c r="D5" s="58">
        <f>D6+D12+D16+D17+D18+D19+D20</f>
        <v>14082700.280000001</v>
      </c>
      <c r="E5" s="64">
        <f>E6+E12+E16+E17+E18+E19+E20</f>
        <v>9709516.0498044211</v>
      </c>
      <c r="F5" s="64">
        <f>(E5-D5)</f>
        <v>-4373184.2301955801</v>
      </c>
      <c r="G5" s="65">
        <f>F5/D5</f>
        <v>-0.31053591592844576</v>
      </c>
      <c r="H5" s="65"/>
      <c r="J5" s="13"/>
      <c r="K5" s="13"/>
    </row>
    <row r="6" spans="1:12" x14ac:dyDescent="0.3">
      <c r="A6" s="14">
        <v>1</v>
      </c>
      <c r="B6" s="11" t="s">
        <v>7</v>
      </c>
      <c r="C6" s="12" t="s">
        <v>6</v>
      </c>
      <c r="D6" s="58">
        <f>D8+D9+D10+D11</f>
        <v>1496940.9600000002</v>
      </c>
      <c r="E6" s="64">
        <f>E8+E9+E10+E11</f>
        <v>1005782.1060387294</v>
      </c>
      <c r="F6" s="64">
        <f t="shared" ref="F6:F64" si="0">(E6-D6)</f>
        <v>-491158.85396127077</v>
      </c>
      <c r="G6" s="65">
        <f t="shared" ref="G6:G64" si="1">F6/D6</f>
        <v>-0.3281083670536149</v>
      </c>
      <c r="H6" s="65"/>
      <c r="J6" s="13"/>
      <c r="K6" s="13"/>
    </row>
    <row r="7" spans="1:12" x14ac:dyDescent="0.3">
      <c r="A7" s="14"/>
      <c r="B7" s="15" t="s">
        <v>8</v>
      </c>
      <c r="C7" s="16"/>
      <c r="D7" s="52"/>
      <c r="E7" s="63"/>
      <c r="F7" s="64"/>
      <c r="G7" s="65"/>
      <c r="H7" s="65"/>
      <c r="J7" s="13"/>
      <c r="K7" s="13"/>
    </row>
    <row r="8" spans="1:12" x14ac:dyDescent="0.3">
      <c r="A8" s="17" t="s">
        <v>9</v>
      </c>
      <c r="B8" s="15" t="s">
        <v>10</v>
      </c>
      <c r="C8" s="16" t="s">
        <v>6</v>
      </c>
      <c r="D8" s="52">
        <v>96412.11</v>
      </c>
      <c r="E8" s="63">
        <v>41078.751850000001</v>
      </c>
      <c r="F8" s="63">
        <f>(E8-D8)</f>
        <v>-55333.35815</v>
      </c>
      <c r="G8" s="66">
        <f t="shared" si="1"/>
        <v>-0.57392539329343584</v>
      </c>
      <c r="H8" s="67"/>
      <c r="I8" s="44"/>
      <c r="J8" s="13"/>
      <c r="K8" s="13"/>
      <c r="L8" s="43"/>
    </row>
    <row r="9" spans="1:12" x14ac:dyDescent="0.3">
      <c r="A9" s="17" t="s">
        <v>11</v>
      </c>
      <c r="B9" s="15" t="s">
        <v>12</v>
      </c>
      <c r="C9" s="16" t="s">
        <v>6</v>
      </c>
      <c r="D9" s="52">
        <v>91021.99</v>
      </c>
      <c r="E9" s="63">
        <v>39147.116757142903</v>
      </c>
      <c r="F9" s="63">
        <f t="shared" si="0"/>
        <v>-51874.873242857102</v>
      </c>
      <c r="G9" s="66">
        <f t="shared" si="1"/>
        <v>-0.56991583289771075</v>
      </c>
      <c r="H9" s="67"/>
      <c r="I9" s="44"/>
      <c r="J9" s="13"/>
      <c r="K9" s="13"/>
      <c r="L9" s="55"/>
    </row>
    <row r="10" spans="1:12" s="49" customFormat="1" x14ac:dyDescent="0.3">
      <c r="A10" s="17" t="s">
        <v>13</v>
      </c>
      <c r="B10" s="15" t="s">
        <v>14</v>
      </c>
      <c r="C10" s="16" t="s">
        <v>6</v>
      </c>
      <c r="D10" s="52">
        <v>25885.01</v>
      </c>
      <c r="E10" s="63">
        <v>10086.645468000001</v>
      </c>
      <c r="F10" s="63">
        <f t="shared" si="0"/>
        <v>-15798.364531999998</v>
      </c>
      <c r="G10" s="66">
        <f t="shared" si="1"/>
        <v>-0.61032870112856819</v>
      </c>
      <c r="H10" s="15"/>
      <c r="I10" s="54"/>
      <c r="J10" s="47"/>
      <c r="K10" s="47"/>
      <c r="L10" s="48"/>
    </row>
    <row r="11" spans="1:12" s="49" customFormat="1" ht="60" x14ac:dyDescent="0.3">
      <c r="A11" s="17" t="s">
        <v>15</v>
      </c>
      <c r="B11" s="15" t="s">
        <v>16</v>
      </c>
      <c r="C11" s="16" t="s">
        <v>6</v>
      </c>
      <c r="D11" s="52">
        <v>1283621.8500000001</v>
      </c>
      <c r="E11" s="63">
        <v>915469.59196358651</v>
      </c>
      <c r="F11" s="63">
        <f t="shared" si="0"/>
        <v>-368152.25803641358</v>
      </c>
      <c r="G11" s="66">
        <f t="shared" si="1"/>
        <v>-0.28680740985860714</v>
      </c>
      <c r="H11" s="67" t="s">
        <v>120</v>
      </c>
      <c r="I11" s="54"/>
      <c r="J11" s="47"/>
      <c r="K11" s="47"/>
      <c r="L11" s="48"/>
    </row>
    <row r="12" spans="1:12" x14ac:dyDescent="0.3">
      <c r="A12" s="18">
        <v>2</v>
      </c>
      <c r="B12" s="19" t="s">
        <v>17</v>
      </c>
      <c r="C12" s="20" t="s">
        <v>6</v>
      </c>
      <c r="D12" s="59">
        <v>4495163.03</v>
      </c>
      <c r="E12" s="69">
        <f>E14+E15</f>
        <v>2661112.5734999999</v>
      </c>
      <c r="F12" s="64">
        <f t="shared" si="0"/>
        <v>-1834050.4565000003</v>
      </c>
      <c r="G12" s="65">
        <f t="shared" si="1"/>
        <v>-0.40800532578236659</v>
      </c>
      <c r="H12" s="15"/>
      <c r="J12" s="13"/>
      <c r="K12" s="13"/>
    </row>
    <row r="13" spans="1:12" x14ac:dyDescent="0.3">
      <c r="A13" s="17"/>
      <c r="B13" s="15" t="s">
        <v>8</v>
      </c>
      <c r="C13" s="16"/>
      <c r="D13" s="52"/>
      <c r="E13" s="63"/>
      <c r="F13" s="63"/>
      <c r="G13" s="65"/>
      <c r="H13" s="15"/>
      <c r="J13" s="13"/>
      <c r="K13" s="13"/>
    </row>
    <row r="14" spans="1:12" ht="45" x14ac:dyDescent="0.3">
      <c r="A14" s="17" t="s">
        <v>18</v>
      </c>
      <c r="B14" s="15" t="s">
        <v>19</v>
      </c>
      <c r="C14" s="16" t="s">
        <v>6</v>
      </c>
      <c r="D14" s="52">
        <v>3941396.78</v>
      </c>
      <c r="E14" s="63">
        <v>2384714.804</v>
      </c>
      <c r="F14" s="63">
        <f t="shared" si="0"/>
        <v>-1556681.9759999998</v>
      </c>
      <c r="G14" s="66">
        <f t="shared" si="1"/>
        <v>-0.39495693097917434</v>
      </c>
      <c r="H14" s="67" t="s">
        <v>119</v>
      </c>
      <c r="I14" s="44"/>
      <c r="J14" s="13"/>
      <c r="K14" s="13"/>
      <c r="L14" s="50"/>
    </row>
    <row r="15" spans="1:12" x14ac:dyDescent="0.3">
      <c r="A15" s="17" t="s">
        <v>20</v>
      </c>
      <c r="B15" s="15" t="s">
        <v>21</v>
      </c>
      <c r="C15" s="16" t="s">
        <v>6</v>
      </c>
      <c r="D15" s="52">
        <v>553766.25</v>
      </c>
      <c r="E15" s="63">
        <v>276397.76949999999</v>
      </c>
      <c r="F15" s="63">
        <f t="shared" si="0"/>
        <v>-277368.48050000001</v>
      </c>
      <c r="G15" s="66">
        <f t="shared" si="1"/>
        <v>-0.50087646276745834</v>
      </c>
      <c r="H15" s="67"/>
      <c r="I15" s="44"/>
      <c r="J15" s="13"/>
      <c r="K15" s="13"/>
      <c r="L15" s="50"/>
    </row>
    <row r="16" spans="1:12" x14ac:dyDescent="0.3">
      <c r="A16" s="17">
        <v>3</v>
      </c>
      <c r="B16" s="15" t="s">
        <v>22</v>
      </c>
      <c r="C16" s="16" t="s">
        <v>6</v>
      </c>
      <c r="D16" s="52">
        <v>1572817.99</v>
      </c>
      <c r="E16" s="63">
        <f>2606043.91784-E37</f>
        <v>2602353.4278399996</v>
      </c>
      <c r="F16" s="63">
        <f t="shared" si="0"/>
        <v>1029535.4378399996</v>
      </c>
      <c r="G16" s="66">
        <f t="shared" si="1"/>
        <v>0.65458015128629066</v>
      </c>
      <c r="H16" s="67" t="s">
        <v>127</v>
      </c>
      <c r="J16" s="13"/>
      <c r="K16" s="13"/>
    </row>
    <row r="17" spans="1:14" s="49" customFormat="1" ht="33.75" customHeight="1" x14ac:dyDescent="0.3">
      <c r="A17" s="17">
        <v>4</v>
      </c>
      <c r="B17" s="15" t="s">
        <v>23</v>
      </c>
      <c r="C17" s="16" t="s">
        <v>6</v>
      </c>
      <c r="D17" s="52">
        <v>5435653.5899999999</v>
      </c>
      <c r="E17" s="63">
        <v>2878337.6736777402</v>
      </c>
      <c r="F17" s="63">
        <f t="shared" si="0"/>
        <v>-2557315.9163222597</v>
      </c>
      <c r="G17" s="66">
        <f t="shared" si="1"/>
        <v>-0.47047073070053014</v>
      </c>
      <c r="H17" s="67" t="s">
        <v>118</v>
      </c>
      <c r="I17" s="46"/>
      <c r="J17" s="47"/>
      <c r="K17" s="47"/>
      <c r="L17" s="48"/>
    </row>
    <row r="18" spans="1:14" x14ac:dyDescent="0.3">
      <c r="A18" s="17">
        <v>5</v>
      </c>
      <c r="B18" s="15" t="s">
        <v>24</v>
      </c>
      <c r="C18" s="16" t="s">
        <v>6</v>
      </c>
      <c r="D18" s="52">
        <v>824978.76</v>
      </c>
      <c r="E18" s="63">
        <v>364437.19813142897</v>
      </c>
      <c r="F18" s="63">
        <f t="shared" si="0"/>
        <v>-460541.56186857104</v>
      </c>
      <c r="G18" s="66">
        <f t="shared" si="1"/>
        <v>-0.55824656851598342</v>
      </c>
      <c r="H18" s="67"/>
      <c r="I18" s="44"/>
      <c r="J18" s="13"/>
      <c r="K18" s="13"/>
      <c r="L18" s="53"/>
    </row>
    <row r="19" spans="1:14" x14ac:dyDescent="0.3">
      <c r="A19" s="17">
        <v>6</v>
      </c>
      <c r="B19" s="15" t="s">
        <v>25</v>
      </c>
      <c r="C19" s="16" t="s">
        <v>6</v>
      </c>
      <c r="D19" s="52">
        <v>1596.71</v>
      </c>
      <c r="E19" s="63">
        <v>541.35626000000002</v>
      </c>
      <c r="F19" s="63">
        <f t="shared" si="0"/>
        <v>-1055.35374</v>
      </c>
      <c r="G19" s="66">
        <f t="shared" si="1"/>
        <v>-0.66095517658184644</v>
      </c>
      <c r="H19" s="67"/>
      <c r="J19" s="13"/>
      <c r="K19" s="13"/>
    </row>
    <row r="20" spans="1:14" s="22" customFormat="1" x14ac:dyDescent="0.3">
      <c r="A20" s="18">
        <v>7</v>
      </c>
      <c r="B20" s="19" t="s">
        <v>26</v>
      </c>
      <c r="C20" s="20" t="s">
        <v>6</v>
      </c>
      <c r="D20" s="58">
        <v>255549.24</v>
      </c>
      <c r="E20" s="64">
        <f>E21+E22+E23+E24+E25+E26+E27+E28+E29+E30+E31</f>
        <v>196951.71435652353</v>
      </c>
      <c r="F20" s="64">
        <f t="shared" si="0"/>
        <v>-58597.52564347646</v>
      </c>
      <c r="G20" s="65">
        <f t="shared" si="1"/>
        <v>-0.22930033227051061</v>
      </c>
      <c r="H20" s="15"/>
      <c r="I20"/>
      <c r="J20" s="13"/>
      <c r="K20" s="13"/>
      <c r="L20" s="21"/>
    </row>
    <row r="21" spans="1:14" ht="21" customHeight="1" outlineLevel="1" x14ac:dyDescent="0.3">
      <c r="A21" s="17" t="s">
        <v>27</v>
      </c>
      <c r="B21" s="15" t="s">
        <v>28</v>
      </c>
      <c r="C21" s="16" t="s">
        <v>6</v>
      </c>
      <c r="D21" s="52">
        <v>14165.22</v>
      </c>
      <c r="E21" s="63">
        <v>7440.08</v>
      </c>
      <c r="F21" s="63">
        <f t="shared" si="0"/>
        <v>-6725.1399999999994</v>
      </c>
      <c r="G21" s="66">
        <f t="shared" si="1"/>
        <v>-0.47476424651364396</v>
      </c>
      <c r="H21" s="67"/>
      <c r="I21" s="44"/>
      <c r="J21" s="13"/>
      <c r="K21" s="13"/>
      <c r="L21" s="55"/>
    </row>
    <row r="22" spans="1:14" ht="75" outlineLevel="1" x14ac:dyDescent="0.3">
      <c r="A22" s="17" t="s">
        <v>29</v>
      </c>
      <c r="B22" s="15" t="s">
        <v>30</v>
      </c>
      <c r="C22" s="16" t="s">
        <v>6</v>
      </c>
      <c r="D22" s="52">
        <v>19942.259999999998</v>
      </c>
      <c r="E22" s="63">
        <v>28180.986919999999</v>
      </c>
      <c r="F22" s="63">
        <f t="shared" si="0"/>
        <v>8238.726920000001</v>
      </c>
      <c r="G22" s="66">
        <f t="shared" si="1"/>
        <v>0.41312904956609742</v>
      </c>
      <c r="H22" s="67" t="s">
        <v>122</v>
      </c>
      <c r="I22" s="44"/>
      <c r="J22" s="13"/>
      <c r="K22" s="13"/>
      <c r="L22" s="55"/>
    </row>
    <row r="23" spans="1:14" ht="75" outlineLevel="1" x14ac:dyDescent="0.3">
      <c r="A23" s="17" t="s">
        <v>31</v>
      </c>
      <c r="B23" s="15" t="s">
        <v>32</v>
      </c>
      <c r="C23" s="16" t="s">
        <v>6</v>
      </c>
      <c r="D23" s="52">
        <v>6258.93</v>
      </c>
      <c r="E23" s="63">
        <v>39501.300000000003</v>
      </c>
      <c r="F23" s="63">
        <f t="shared" si="0"/>
        <v>33242.370000000003</v>
      </c>
      <c r="G23" s="66">
        <f t="shared" si="1"/>
        <v>5.3111905709122809</v>
      </c>
      <c r="H23" s="67" t="s">
        <v>121</v>
      </c>
      <c r="I23" s="44"/>
      <c r="J23" s="13"/>
      <c r="K23" s="13"/>
      <c r="L23" s="55"/>
    </row>
    <row r="24" spans="1:14" outlineLevel="1" x14ac:dyDescent="0.3">
      <c r="A24" s="17" t="s">
        <v>33</v>
      </c>
      <c r="B24" s="15" t="s">
        <v>34</v>
      </c>
      <c r="C24" s="16" t="s">
        <v>6</v>
      </c>
      <c r="D24" s="52">
        <v>15638.25</v>
      </c>
      <c r="E24" s="63">
        <v>4165.59</v>
      </c>
      <c r="F24" s="63">
        <f t="shared" si="0"/>
        <v>-11472.66</v>
      </c>
      <c r="G24" s="66">
        <f t="shared" si="1"/>
        <v>-0.73362812335139804</v>
      </c>
      <c r="H24" s="67" t="s">
        <v>117</v>
      </c>
      <c r="I24" s="44"/>
      <c r="J24" s="13"/>
      <c r="K24" s="13"/>
      <c r="L24" s="55"/>
    </row>
    <row r="25" spans="1:14" outlineLevel="1" x14ac:dyDescent="0.3">
      <c r="A25" s="17" t="s">
        <v>35</v>
      </c>
      <c r="B25" s="15" t="s">
        <v>36</v>
      </c>
      <c r="C25" s="16" t="s">
        <v>6</v>
      </c>
      <c r="D25" s="52">
        <v>58383.45</v>
      </c>
      <c r="E25" s="63">
        <v>24563.969630261159</v>
      </c>
      <c r="F25" s="63">
        <f t="shared" si="0"/>
        <v>-33819.480369738842</v>
      </c>
      <c r="G25" s="66">
        <f t="shared" si="1"/>
        <v>-0.57926484936636746</v>
      </c>
      <c r="H25" s="67"/>
      <c r="I25" s="44"/>
      <c r="J25" s="13"/>
      <c r="K25" s="13"/>
      <c r="L25" s="55"/>
    </row>
    <row r="26" spans="1:14" ht="30" outlineLevel="1" x14ac:dyDescent="0.3">
      <c r="A26" s="17" t="s">
        <v>37</v>
      </c>
      <c r="B26" s="15" t="s">
        <v>38</v>
      </c>
      <c r="C26" s="16" t="s">
        <v>6</v>
      </c>
      <c r="D26" s="52">
        <v>1111.4000000000001</v>
      </c>
      <c r="E26" s="63">
        <v>165</v>
      </c>
      <c r="F26" s="63">
        <f t="shared" si="0"/>
        <v>-946.40000000000009</v>
      </c>
      <c r="G26" s="66">
        <f t="shared" si="1"/>
        <v>-0.85153859996400938</v>
      </c>
      <c r="H26" s="67" t="s">
        <v>115</v>
      </c>
      <c r="I26" s="44"/>
      <c r="J26" s="13"/>
      <c r="K26" s="13"/>
      <c r="L26" s="55"/>
      <c r="M26" s="23"/>
    </row>
    <row r="27" spans="1:14" outlineLevel="1" x14ac:dyDescent="0.3">
      <c r="A27" s="17" t="s">
        <v>39</v>
      </c>
      <c r="B27" s="15" t="s">
        <v>40</v>
      </c>
      <c r="C27" s="16" t="s">
        <v>6</v>
      </c>
      <c r="D27" s="52">
        <v>2308.96</v>
      </c>
      <c r="E27" s="63">
        <f>8+388.97081</f>
        <v>396.97080999999997</v>
      </c>
      <c r="F27" s="63">
        <f t="shared" si="0"/>
        <v>-1911.98919</v>
      </c>
      <c r="G27" s="66">
        <f t="shared" si="1"/>
        <v>-0.82807376048090919</v>
      </c>
      <c r="H27" s="67" t="s">
        <v>114</v>
      </c>
      <c r="I27" s="44"/>
      <c r="J27" s="13"/>
      <c r="K27" s="13"/>
      <c r="L27" s="55"/>
      <c r="N27" s="24"/>
    </row>
    <row r="28" spans="1:14" ht="45" outlineLevel="1" x14ac:dyDescent="0.3">
      <c r="A28" s="17" t="s">
        <v>41</v>
      </c>
      <c r="B28" s="15" t="s">
        <v>42</v>
      </c>
      <c r="C28" s="16" t="s">
        <v>6</v>
      </c>
      <c r="D28" s="52">
        <v>5777.94</v>
      </c>
      <c r="E28" s="63">
        <v>5717.6</v>
      </c>
      <c r="F28" s="63">
        <f t="shared" si="0"/>
        <v>-60.339999999999236</v>
      </c>
      <c r="G28" s="66">
        <f t="shared" si="1"/>
        <v>-1.0443168326427627E-2</v>
      </c>
      <c r="H28" s="67" t="s">
        <v>116</v>
      </c>
      <c r="I28" s="44"/>
      <c r="J28" s="13"/>
      <c r="K28" s="13"/>
      <c r="L28" s="57"/>
    </row>
    <row r="29" spans="1:14" outlineLevel="1" x14ac:dyDescent="0.3">
      <c r="A29" s="17" t="s">
        <v>43</v>
      </c>
      <c r="B29" s="15" t="s">
        <v>44</v>
      </c>
      <c r="C29" s="16" t="s">
        <v>6</v>
      </c>
      <c r="D29" s="52">
        <v>642.91</v>
      </c>
      <c r="E29" s="63">
        <v>0</v>
      </c>
      <c r="F29" s="63">
        <f t="shared" si="0"/>
        <v>-642.91</v>
      </c>
      <c r="G29" s="66">
        <f t="shared" si="1"/>
        <v>-1</v>
      </c>
      <c r="H29" s="67" t="s">
        <v>114</v>
      </c>
      <c r="I29" s="44"/>
      <c r="J29" s="13"/>
      <c r="K29" s="13"/>
      <c r="L29" s="55"/>
    </row>
    <row r="30" spans="1:14" outlineLevel="1" x14ac:dyDescent="0.3">
      <c r="A30" s="17" t="s">
        <v>45</v>
      </c>
      <c r="B30" s="15" t="s">
        <v>46</v>
      </c>
      <c r="C30" s="16" t="s">
        <v>6</v>
      </c>
      <c r="D30" s="52">
        <v>79747.460000000006</v>
      </c>
      <c r="E30" s="63">
        <v>45985.41782626239</v>
      </c>
      <c r="F30" s="63">
        <f t="shared" si="0"/>
        <v>-33762.042173737616</v>
      </c>
      <c r="G30" s="66">
        <f t="shared" si="1"/>
        <v>-0.42336197508657469</v>
      </c>
      <c r="H30" s="67" t="s">
        <v>114</v>
      </c>
      <c r="I30" s="44"/>
      <c r="J30" s="13"/>
      <c r="K30" s="13"/>
      <c r="L30" s="55"/>
    </row>
    <row r="31" spans="1:14" outlineLevel="1" x14ac:dyDescent="0.3">
      <c r="A31" s="17" t="s">
        <v>47</v>
      </c>
      <c r="B31" s="15" t="s">
        <v>48</v>
      </c>
      <c r="C31" s="16" t="s">
        <v>6</v>
      </c>
      <c r="D31" s="52">
        <v>51572.47</v>
      </c>
      <c r="E31" s="63">
        <v>40834.799169999998</v>
      </c>
      <c r="F31" s="63">
        <f t="shared" si="0"/>
        <v>-10737.670830000003</v>
      </c>
      <c r="G31" s="66">
        <f t="shared" si="1"/>
        <v>-0.20820547920237295</v>
      </c>
      <c r="H31" s="67" t="s">
        <v>123</v>
      </c>
      <c r="I31" s="44"/>
      <c r="J31" s="13"/>
      <c r="K31" s="13"/>
      <c r="L31" s="55"/>
    </row>
    <row r="32" spans="1:14" x14ac:dyDescent="0.3">
      <c r="A32" s="10" t="s">
        <v>49</v>
      </c>
      <c r="B32" s="11" t="s">
        <v>50</v>
      </c>
      <c r="C32" s="12" t="s">
        <v>6</v>
      </c>
      <c r="D32" s="58">
        <f>D33</f>
        <v>1776858.55</v>
      </c>
      <c r="E32" s="64">
        <f>E33</f>
        <v>1076248.2718061297</v>
      </c>
      <c r="F32" s="64">
        <f t="shared" si="0"/>
        <v>-700610.27819387033</v>
      </c>
      <c r="G32" s="65">
        <f t="shared" si="1"/>
        <v>-0.39429715899100143</v>
      </c>
      <c r="H32" s="15"/>
      <c r="J32" s="13"/>
      <c r="K32" s="13"/>
    </row>
    <row r="33" spans="1:14" ht="21" customHeight="1" outlineLevel="1" x14ac:dyDescent="0.3">
      <c r="A33" s="10">
        <v>8</v>
      </c>
      <c r="B33" s="11" t="s">
        <v>51</v>
      </c>
      <c r="C33" s="12" t="s">
        <v>6</v>
      </c>
      <c r="D33" s="58">
        <v>1776858.55</v>
      </c>
      <c r="E33" s="64">
        <f>E35+E36+E37+E38+E39++E40+E41+E42+E43+E44</f>
        <v>1076248.2718061297</v>
      </c>
      <c r="F33" s="64">
        <f t="shared" si="0"/>
        <v>-700610.27819387033</v>
      </c>
      <c r="G33" s="65">
        <f t="shared" si="1"/>
        <v>-0.39429715899100143</v>
      </c>
      <c r="H33" s="15"/>
      <c r="J33" s="13"/>
      <c r="K33" s="13"/>
    </row>
    <row r="34" spans="1:14" outlineLevel="1" x14ac:dyDescent="0.3">
      <c r="A34" s="17"/>
      <c r="B34" s="15" t="s">
        <v>8</v>
      </c>
      <c r="C34" s="16"/>
      <c r="D34" s="52"/>
      <c r="E34" s="63"/>
      <c r="F34" s="64"/>
      <c r="G34" s="65"/>
      <c r="H34" s="15"/>
      <c r="J34" s="13"/>
      <c r="K34" s="13"/>
    </row>
    <row r="35" spans="1:14" outlineLevel="1" x14ac:dyDescent="0.3">
      <c r="A35" s="17" t="s">
        <v>52</v>
      </c>
      <c r="B35" s="15" t="s">
        <v>53</v>
      </c>
      <c r="C35" s="16" t="s">
        <v>6</v>
      </c>
      <c r="D35" s="52">
        <v>426299.72</v>
      </c>
      <c r="E35" s="63">
        <v>220677.42600000001</v>
      </c>
      <c r="F35" s="63">
        <f t="shared" si="0"/>
        <v>-205622.29399999997</v>
      </c>
      <c r="G35" s="66">
        <f t="shared" si="1"/>
        <v>-0.48234208082519964</v>
      </c>
      <c r="H35" s="67"/>
      <c r="I35" s="44"/>
      <c r="J35" s="13"/>
      <c r="K35" s="13"/>
      <c r="L35" s="50"/>
    </row>
    <row r="36" spans="1:14" outlineLevel="1" x14ac:dyDescent="0.3">
      <c r="A36" s="17" t="s">
        <v>54</v>
      </c>
      <c r="B36" s="15" t="s">
        <v>21</v>
      </c>
      <c r="C36" s="16" t="s">
        <v>6</v>
      </c>
      <c r="D36" s="52">
        <v>49237.62</v>
      </c>
      <c r="E36" s="63">
        <v>25834.059550000002</v>
      </c>
      <c r="F36" s="63">
        <f t="shared" si="0"/>
        <v>-23403.560450000001</v>
      </c>
      <c r="G36" s="66">
        <f t="shared" si="1"/>
        <v>-0.475318678075829</v>
      </c>
      <c r="H36" s="67"/>
      <c r="I36" s="44"/>
      <c r="J36" s="13"/>
      <c r="K36" s="13"/>
      <c r="L36" s="50"/>
    </row>
    <row r="37" spans="1:14" outlineLevel="1" x14ac:dyDescent="0.3">
      <c r="A37" s="17" t="s">
        <v>55</v>
      </c>
      <c r="B37" s="15" t="s">
        <v>22</v>
      </c>
      <c r="C37" s="16" t="s">
        <v>6</v>
      </c>
      <c r="D37" s="52">
        <v>7380.98</v>
      </c>
      <c r="E37" s="63">
        <f>D37/2</f>
        <v>3690.49</v>
      </c>
      <c r="F37" s="63">
        <f t="shared" si="0"/>
        <v>-3690.49</v>
      </c>
      <c r="G37" s="66">
        <f t="shared" si="1"/>
        <v>-0.5</v>
      </c>
      <c r="H37" s="15"/>
      <c r="I37" s="44"/>
      <c r="J37" s="13"/>
      <c r="K37" s="13"/>
      <c r="L37" s="43"/>
    </row>
    <row r="38" spans="1:14" ht="45" outlineLevel="1" x14ac:dyDescent="0.3">
      <c r="A38" s="17" t="s">
        <v>56</v>
      </c>
      <c r="B38" s="15" t="s">
        <v>57</v>
      </c>
      <c r="C38" s="16" t="s">
        <v>6</v>
      </c>
      <c r="D38" s="52">
        <v>1042657.33</v>
      </c>
      <c r="E38" s="63">
        <v>658816.30130000005</v>
      </c>
      <c r="F38" s="63">
        <f>(E38-D38)</f>
        <v>-383841.02869999991</v>
      </c>
      <c r="G38" s="66">
        <f t="shared" si="1"/>
        <v>-0.36813727545558994</v>
      </c>
      <c r="H38" s="67" t="s">
        <v>128</v>
      </c>
      <c r="J38" s="13"/>
      <c r="K38" s="13"/>
      <c r="M38" s="24"/>
    </row>
    <row r="39" spans="1:14" s="49" customFormat="1" ht="60" outlineLevel="1" x14ac:dyDescent="0.3">
      <c r="A39" s="17" t="s">
        <v>58</v>
      </c>
      <c r="B39" s="15" t="s">
        <v>59</v>
      </c>
      <c r="C39" s="16" t="s">
        <v>6</v>
      </c>
      <c r="D39" s="52">
        <v>2636.46</v>
      </c>
      <c r="E39" s="63">
        <v>2424.6209257186993</v>
      </c>
      <c r="F39" s="63">
        <f t="shared" si="0"/>
        <v>-211.83907428130078</v>
      </c>
      <c r="G39" s="66">
        <f t="shared" si="1"/>
        <v>-8.03498153893102E-2</v>
      </c>
      <c r="H39" s="67" t="s">
        <v>120</v>
      </c>
      <c r="I39" s="54"/>
      <c r="J39" s="47"/>
      <c r="K39" s="47"/>
      <c r="L39" s="48"/>
    </row>
    <row r="40" spans="1:14" s="25" customFormat="1" outlineLevel="1" x14ac:dyDescent="0.3">
      <c r="A40" s="17" t="s">
        <v>60</v>
      </c>
      <c r="B40" s="15" t="s">
        <v>61</v>
      </c>
      <c r="C40" s="16" t="s">
        <v>6</v>
      </c>
      <c r="D40" s="52">
        <v>437.34</v>
      </c>
      <c r="E40" s="63">
        <v>0</v>
      </c>
      <c r="F40" s="63">
        <f t="shared" si="0"/>
        <v>-437.34</v>
      </c>
      <c r="G40" s="66">
        <f t="shared" si="1"/>
        <v>-1</v>
      </c>
      <c r="H40" s="67"/>
      <c r="I40" s="44"/>
      <c r="J40" s="13"/>
      <c r="K40" s="13"/>
      <c r="L40" s="55"/>
    </row>
    <row r="41" spans="1:14" s="25" customFormat="1" ht="30" outlineLevel="1" x14ac:dyDescent="0.3">
      <c r="A41" s="17" t="s">
        <v>62</v>
      </c>
      <c r="B41" s="15" t="s">
        <v>28</v>
      </c>
      <c r="C41" s="16" t="s">
        <v>6</v>
      </c>
      <c r="D41" s="52">
        <v>835.78</v>
      </c>
      <c r="E41" s="63">
        <v>884.97</v>
      </c>
      <c r="F41" s="63">
        <f t="shared" si="0"/>
        <v>49.190000000000055</v>
      </c>
      <c r="G41" s="66">
        <f t="shared" si="1"/>
        <v>5.8855201129483906E-2</v>
      </c>
      <c r="H41" s="67" t="s">
        <v>124</v>
      </c>
      <c r="I41" s="44"/>
      <c r="J41" s="13"/>
      <c r="K41" s="13"/>
      <c r="L41" s="55"/>
    </row>
    <row r="42" spans="1:14" s="25" customFormat="1" outlineLevel="1" x14ac:dyDescent="0.3">
      <c r="A42" s="17" t="s">
        <v>63</v>
      </c>
      <c r="B42" s="15" t="s">
        <v>64</v>
      </c>
      <c r="C42" s="16" t="s">
        <v>6</v>
      </c>
      <c r="D42" s="52">
        <v>27578.720000000001</v>
      </c>
      <c r="E42" s="63">
        <v>8133.57143</v>
      </c>
      <c r="F42" s="63">
        <f t="shared" si="0"/>
        <v>-19445.148570000001</v>
      </c>
      <c r="G42" s="66">
        <f t="shared" si="1"/>
        <v>-0.70507799383002545</v>
      </c>
      <c r="H42" s="67"/>
      <c r="I42" s="44"/>
      <c r="J42" s="13"/>
      <c r="K42" s="13"/>
      <c r="L42" s="55"/>
    </row>
    <row r="43" spans="1:14" outlineLevel="1" x14ac:dyDescent="0.3">
      <c r="A43" s="17" t="s">
        <v>65</v>
      </c>
      <c r="B43" s="15" t="s">
        <v>66</v>
      </c>
      <c r="C43" s="16" t="s">
        <v>6</v>
      </c>
      <c r="D43" s="52">
        <v>9588.7199999999993</v>
      </c>
      <c r="E43" s="63">
        <v>195</v>
      </c>
      <c r="F43" s="63">
        <f t="shared" si="0"/>
        <v>-9393.7199999999993</v>
      </c>
      <c r="G43" s="66">
        <f t="shared" si="1"/>
        <v>-0.97966360473556424</v>
      </c>
      <c r="H43" s="67"/>
      <c r="I43" s="44"/>
      <c r="J43" s="13"/>
      <c r="K43" s="13"/>
      <c r="L43" s="51"/>
    </row>
    <row r="44" spans="1:14" s="22" customFormat="1" outlineLevel="1" x14ac:dyDescent="0.3">
      <c r="A44" s="42" t="s">
        <v>67</v>
      </c>
      <c r="B44" s="19" t="s">
        <v>68</v>
      </c>
      <c r="C44" s="20" t="s">
        <v>6</v>
      </c>
      <c r="D44" s="58">
        <v>210205.89</v>
      </c>
      <c r="E44" s="64">
        <f>SUM(E45:E56)</f>
        <v>155591.83260041111</v>
      </c>
      <c r="F44" s="64">
        <f t="shared" si="0"/>
        <v>-54614.057399588899</v>
      </c>
      <c r="G44" s="65">
        <f t="shared" si="1"/>
        <v>-0.25981221268152332</v>
      </c>
      <c r="H44" s="15"/>
      <c r="I44"/>
      <c r="J44" s="13"/>
      <c r="K44" s="13"/>
      <c r="L44" s="21"/>
    </row>
    <row r="45" spans="1:14" ht="45" outlineLevel="1" x14ac:dyDescent="0.3">
      <c r="A45" s="17" t="s">
        <v>69</v>
      </c>
      <c r="B45" s="15" t="s">
        <v>70</v>
      </c>
      <c r="C45" s="16" t="s">
        <v>6</v>
      </c>
      <c r="D45" s="52">
        <v>173835.59</v>
      </c>
      <c r="E45" s="63">
        <v>122396.6618</v>
      </c>
      <c r="F45" s="63">
        <f t="shared" si="0"/>
        <v>-51438.928199999995</v>
      </c>
      <c r="G45" s="66">
        <f t="shared" si="1"/>
        <v>-0.29590562093757666</v>
      </c>
      <c r="H45" s="67" t="s">
        <v>129</v>
      </c>
      <c r="I45" s="44"/>
      <c r="J45" s="13"/>
      <c r="K45" s="13"/>
      <c r="L45" s="56"/>
    </row>
    <row r="46" spans="1:14" s="25" customFormat="1" outlineLevel="1" x14ac:dyDescent="0.3">
      <c r="A46" s="17" t="s">
        <v>71</v>
      </c>
      <c r="B46" s="15" t="s">
        <v>72</v>
      </c>
      <c r="C46" s="16" t="s">
        <v>6</v>
      </c>
      <c r="D46" s="52">
        <v>198.97</v>
      </c>
      <c r="E46" s="63">
        <f>23.45835</f>
        <v>23.458349999999999</v>
      </c>
      <c r="F46" s="63">
        <f t="shared" si="0"/>
        <v>-175.51165</v>
      </c>
      <c r="G46" s="66">
        <f t="shared" si="1"/>
        <v>-0.88210107051314268</v>
      </c>
      <c r="H46" s="67"/>
      <c r="I46" s="44"/>
      <c r="J46" s="13"/>
      <c r="K46" s="13"/>
      <c r="L46" s="55"/>
    </row>
    <row r="47" spans="1:14" outlineLevel="1" x14ac:dyDescent="0.3">
      <c r="A47" s="17" t="s">
        <v>73</v>
      </c>
      <c r="B47" s="15" t="s">
        <v>32</v>
      </c>
      <c r="C47" s="16" t="s">
        <v>6</v>
      </c>
      <c r="D47" s="52">
        <v>469.44</v>
      </c>
      <c r="E47" s="63">
        <v>0</v>
      </c>
      <c r="F47" s="63">
        <f t="shared" si="0"/>
        <v>-469.44</v>
      </c>
      <c r="G47" s="66">
        <f t="shared" si="1"/>
        <v>-1</v>
      </c>
      <c r="H47" s="67"/>
      <c r="I47" s="44"/>
      <c r="J47" s="13"/>
      <c r="K47" s="13"/>
      <c r="L47" s="55"/>
      <c r="N47" s="71"/>
    </row>
    <row r="48" spans="1:14" s="25" customFormat="1" ht="45" outlineLevel="1" x14ac:dyDescent="0.3">
      <c r="A48" s="17" t="s">
        <v>74</v>
      </c>
      <c r="B48" s="15" t="s">
        <v>36</v>
      </c>
      <c r="C48" s="16" t="s">
        <v>6</v>
      </c>
      <c r="D48" s="52">
        <v>5557.09</v>
      </c>
      <c r="E48" s="63">
        <v>7034.0927452449569</v>
      </c>
      <c r="F48" s="63">
        <f t="shared" si="0"/>
        <v>1477.0027452449567</v>
      </c>
      <c r="G48" s="66">
        <f t="shared" si="1"/>
        <v>0.26578708375156002</v>
      </c>
      <c r="H48" s="67" t="s">
        <v>130</v>
      </c>
      <c r="I48" s="44"/>
      <c r="J48" s="13"/>
      <c r="K48" s="13"/>
      <c r="L48" s="55"/>
      <c r="N48" s="70"/>
    </row>
    <row r="49" spans="1:12" outlineLevel="1" x14ac:dyDescent="0.3">
      <c r="A49" s="17" t="s">
        <v>75</v>
      </c>
      <c r="B49" s="15" t="s">
        <v>76</v>
      </c>
      <c r="C49" s="16" t="s">
        <v>6</v>
      </c>
      <c r="D49" s="52">
        <v>2321.4299999999998</v>
      </c>
      <c r="E49" s="63">
        <v>2321.4285714285702</v>
      </c>
      <c r="F49" s="63">
        <f t="shared" si="0"/>
        <v>-1.4285714296420338E-3</v>
      </c>
      <c r="G49" s="66">
        <f t="shared" si="1"/>
        <v>-6.153842371478071E-7</v>
      </c>
      <c r="H49" s="67"/>
      <c r="I49" s="44"/>
      <c r="J49" s="13"/>
      <c r="K49" s="13"/>
      <c r="L49" s="55"/>
    </row>
    <row r="50" spans="1:12" ht="45" outlineLevel="1" x14ac:dyDescent="0.3">
      <c r="A50" s="17" t="s">
        <v>77</v>
      </c>
      <c r="B50" s="15" t="s">
        <v>48</v>
      </c>
      <c r="C50" s="16" t="s">
        <v>6</v>
      </c>
      <c r="D50" s="52">
        <v>1179.3599999999999</v>
      </c>
      <c r="E50" s="63">
        <v>1242.60715</v>
      </c>
      <c r="F50" s="63">
        <f t="shared" si="0"/>
        <v>63.247150000000147</v>
      </c>
      <c r="G50" s="66">
        <f t="shared" si="1"/>
        <v>5.3628366232533031E-2</v>
      </c>
      <c r="H50" s="67" t="s">
        <v>125</v>
      </c>
      <c r="I50" s="44"/>
      <c r="J50" s="13"/>
      <c r="K50" s="13"/>
      <c r="L50" s="55"/>
    </row>
    <row r="51" spans="1:12" outlineLevel="1" x14ac:dyDescent="0.3">
      <c r="A51" s="17" t="s">
        <v>78</v>
      </c>
      <c r="B51" s="15" t="s">
        <v>40</v>
      </c>
      <c r="C51" s="16" t="s">
        <v>6</v>
      </c>
      <c r="D51" s="52">
        <v>1698.74</v>
      </c>
      <c r="E51" s="63">
        <f>215+59+430</f>
        <v>704</v>
      </c>
      <c r="F51" s="63">
        <f t="shared" si="0"/>
        <v>-994.74</v>
      </c>
      <c r="G51" s="66">
        <f t="shared" si="1"/>
        <v>-0.5855751910239354</v>
      </c>
      <c r="H51" s="67"/>
      <c r="I51" s="44"/>
      <c r="J51" s="13"/>
      <c r="K51" s="13"/>
      <c r="L51" s="55"/>
    </row>
    <row r="52" spans="1:12" outlineLevel="1" x14ac:dyDescent="0.3">
      <c r="A52" s="17" t="s">
        <v>79</v>
      </c>
      <c r="B52" s="15" t="s">
        <v>80</v>
      </c>
      <c r="C52" s="16" t="s">
        <v>6</v>
      </c>
      <c r="D52" s="52">
        <v>419.65</v>
      </c>
      <c r="E52" s="63">
        <v>188.4</v>
      </c>
      <c r="F52" s="63">
        <f t="shared" si="0"/>
        <v>-231.24999999999997</v>
      </c>
      <c r="G52" s="66">
        <f t="shared" si="1"/>
        <v>-0.55105445013701893</v>
      </c>
      <c r="H52" s="15"/>
      <c r="I52" s="44"/>
      <c r="J52" s="13"/>
      <c r="K52" s="13"/>
      <c r="L52" s="57"/>
    </row>
    <row r="53" spans="1:12" outlineLevel="1" x14ac:dyDescent="0.3">
      <c r="A53" s="17" t="s">
        <v>81</v>
      </c>
      <c r="B53" s="15" t="s">
        <v>44</v>
      </c>
      <c r="C53" s="16" t="s">
        <v>6</v>
      </c>
      <c r="D53" s="52">
        <v>16.739999999999998</v>
      </c>
      <c r="E53" s="63">
        <v>0</v>
      </c>
      <c r="F53" s="63">
        <f t="shared" si="0"/>
        <v>-16.739999999999998</v>
      </c>
      <c r="G53" s="66">
        <f t="shared" si="1"/>
        <v>-1</v>
      </c>
      <c r="H53" s="67"/>
      <c r="I53" s="44"/>
      <c r="J53" s="13"/>
      <c r="K53" s="13"/>
      <c r="L53" s="55"/>
    </row>
    <row r="54" spans="1:12" ht="60" outlineLevel="1" x14ac:dyDescent="0.3">
      <c r="A54" s="17" t="s">
        <v>82</v>
      </c>
      <c r="B54" s="15" t="s">
        <v>46</v>
      </c>
      <c r="C54" s="16" t="s">
        <v>6</v>
      </c>
      <c r="D54" s="52">
        <v>2577.63</v>
      </c>
      <c r="E54" s="63">
        <v>5325.7029837376003</v>
      </c>
      <c r="F54" s="63">
        <f t="shared" si="0"/>
        <v>2748.0729837376002</v>
      </c>
      <c r="G54" s="66">
        <f t="shared" si="1"/>
        <v>1.0661239137260197</v>
      </c>
      <c r="H54" s="67" t="s">
        <v>131</v>
      </c>
      <c r="I54" s="44"/>
      <c r="J54" s="13"/>
      <c r="K54" s="13"/>
      <c r="L54" s="55"/>
    </row>
    <row r="55" spans="1:12" outlineLevel="1" x14ac:dyDescent="0.3">
      <c r="A55" s="17" t="s">
        <v>83</v>
      </c>
      <c r="B55" s="15" t="s">
        <v>84</v>
      </c>
      <c r="C55" s="16" t="s">
        <v>6</v>
      </c>
      <c r="D55" s="52">
        <v>16845.419999999998</v>
      </c>
      <c r="E55" s="52">
        <v>4218.7700000000004</v>
      </c>
      <c r="F55" s="63">
        <f t="shared" si="0"/>
        <v>-12626.649999999998</v>
      </c>
      <c r="G55" s="66">
        <f t="shared" si="1"/>
        <v>-0.74955982100772789</v>
      </c>
      <c r="H55" s="67"/>
      <c r="I55" s="44"/>
      <c r="J55" s="13"/>
      <c r="K55" s="13"/>
      <c r="L55" s="55"/>
    </row>
    <row r="56" spans="1:12" ht="45" outlineLevel="1" x14ac:dyDescent="0.3">
      <c r="A56" s="17" t="s">
        <v>85</v>
      </c>
      <c r="B56" s="15" t="s">
        <v>86</v>
      </c>
      <c r="C56" s="16" t="s">
        <v>6</v>
      </c>
      <c r="D56" s="52">
        <v>5085.83</v>
      </c>
      <c r="E56" s="63">
        <v>12136.710999999999</v>
      </c>
      <c r="F56" s="63">
        <f t="shared" si="0"/>
        <v>7050.8809999999994</v>
      </c>
      <c r="G56" s="66">
        <f t="shared" si="1"/>
        <v>1.386377641407597</v>
      </c>
      <c r="H56" s="67" t="s">
        <v>125</v>
      </c>
      <c r="I56" s="44"/>
      <c r="J56" s="13"/>
      <c r="K56" s="13"/>
      <c r="L56" s="55"/>
    </row>
    <row r="57" spans="1:12" x14ac:dyDescent="0.3">
      <c r="A57" s="10">
        <v>9</v>
      </c>
      <c r="B57" s="11" t="s">
        <v>87</v>
      </c>
      <c r="C57" s="16" t="s">
        <v>6</v>
      </c>
      <c r="D57" s="58">
        <v>5748.5066462499999</v>
      </c>
      <c r="E57" s="64">
        <v>0</v>
      </c>
      <c r="F57" s="64">
        <f t="shared" si="0"/>
        <v>-5748.5066462499999</v>
      </c>
      <c r="G57" s="65">
        <f t="shared" si="1"/>
        <v>-1</v>
      </c>
      <c r="H57" s="67"/>
      <c r="J57" s="13"/>
      <c r="K57" s="13"/>
    </row>
    <row r="58" spans="1:12" x14ac:dyDescent="0.3">
      <c r="A58" s="72" t="s">
        <v>88</v>
      </c>
      <c r="B58" s="11" t="s">
        <v>89</v>
      </c>
      <c r="C58" s="16" t="s">
        <v>6</v>
      </c>
      <c r="D58" s="58">
        <f>D5+D33+D57</f>
        <v>15865307.336646251</v>
      </c>
      <c r="E58" s="64">
        <f>E5+E32+E57</f>
        <v>10785764.321610551</v>
      </c>
      <c r="F58" s="64">
        <f t="shared" si="0"/>
        <v>-5079543.0150357001</v>
      </c>
      <c r="G58" s="65">
        <f t="shared" si="1"/>
        <v>-0.32016669499384931</v>
      </c>
      <c r="H58" s="65"/>
      <c r="J58" s="13"/>
      <c r="K58" s="13"/>
    </row>
    <row r="59" spans="1:12" x14ac:dyDescent="0.3">
      <c r="A59" s="27" t="s">
        <v>90</v>
      </c>
      <c r="B59" s="15" t="s">
        <v>126</v>
      </c>
      <c r="C59" s="16" t="s">
        <v>6</v>
      </c>
      <c r="D59" s="60">
        <v>0</v>
      </c>
      <c r="E59" s="68">
        <v>-14451.82193024084</v>
      </c>
      <c r="F59" s="63">
        <f>(E59-D59)</f>
        <v>-14451.82193024084</v>
      </c>
      <c r="G59" s="66">
        <v>0</v>
      </c>
      <c r="H59" s="65"/>
      <c r="J59" s="13"/>
      <c r="K59" s="13"/>
    </row>
    <row r="60" spans="1:12" x14ac:dyDescent="0.3">
      <c r="A60" s="72" t="s">
        <v>91</v>
      </c>
      <c r="B60" s="11" t="s">
        <v>92</v>
      </c>
      <c r="C60" s="16" t="s">
        <v>6</v>
      </c>
      <c r="D60" s="58">
        <f>D58+D59</f>
        <v>15865307.336646251</v>
      </c>
      <c r="E60" s="64">
        <f>E58+E59</f>
        <v>10771312.49968031</v>
      </c>
      <c r="F60" s="64">
        <f t="shared" si="0"/>
        <v>-5093994.8369659409</v>
      </c>
      <c r="G60" s="65">
        <f t="shared" si="1"/>
        <v>-0.32107760214639208</v>
      </c>
      <c r="H60" s="65"/>
      <c r="J60" s="13"/>
      <c r="K60" s="13"/>
    </row>
    <row r="61" spans="1:12" x14ac:dyDescent="0.3">
      <c r="A61" s="72" t="s">
        <v>93</v>
      </c>
      <c r="B61" s="11" t="s">
        <v>94</v>
      </c>
      <c r="C61" s="27" t="s">
        <v>95</v>
      </c>
      <c r="D61" s="26">
        <v>6354.85</v>
      </c>
      <c r="E61" s="74">
        <v>4314.45</v>
      </c>
      <c r="F61" s="64">
        <f t="shared" si="0"/>
        <v>-2040.4000000000005</v>
      </c>
      <c r="G61" s="65">
        <f t="shared" si="1"/>
        <v>-0.32107760214639219</v>
      </c>
      <c r="H61" s="65"/>
      <c r="I61" s="44"/>
      <c r="J61" s="13"/>
      <c r="K61" s="13"/>
      <c r="L61" s="43"/>
    </row>
    <row r="62" spans="1:12" x14ac:dyDescent="0.3">
      <c r="A62" s="82" t="s">
        <v>96</v>
      </c>
      <c r="B62" s="83" t="s">
        <v>97</v>
      </c>
      <c r="C62" s="27" t="s">
        <v>98</v>
      </c>
      <c r="D62" s="45">
        <v>0.15584964341346599</v>
      </c>
      <c r="E62" s="45">
        <f>E63/(E63+E61)</f>
        <v>0.12366883255370881</v>
      </c>
      <c r="F62" s="64">
        <f>(E62-D62)</f>
        <v>-3.2180810859757186E-2</v>
      </c>
      <c r="G62" s="65">
        <f>F62/D62</f>
        <v>-0.20648626557573915</v>
      </c>
      <c r="H62" s="65"/>
      <c r="I62" s="44"/>
      <c r="J62" s="13"/>
      <c r="K62" s="13"/>
      <c r="L62" s="43"/>
    </row>
    <row r="63" spans="1:12" x14ac:dyDescent="0.3">
      <c r="A63" s="82"/>
      <c r="B63" s="83"/>
      <c r="C63" s="27" t="s">
        <v>95</v>
      </c>
      <c r="D63" s="26">
        <v>1141.8699999999999</v>
      </c>
      <c r="E63" s="74">
        <v>608.86</v>
      </c>
      <c r="F63" s="64">
        <f t="shared" si="0"/>
        <v>-533.00999999999988</v>
      </c>
      <c r="G63" s="65">
        <f t="shared" si="1"/>
        <v>-0.46678693721702114</v>
      </c>
      <c r="H63" s="65"/>
      <c r="I63" s="44"/>
      <c r="J63" s="13"/>
      <c r="K63" s="13"/>
      <c r="L63" s="43"/>
    </row>
    <row r="64" spans="1:12" x14ac:dyDescent="0.3">
      <c r="A64" s="72" t="s">
        <v>99</v>
      </c>
      <c r="B64" s="11" t="s">
        <v>100</v>
      </c>
      <c r="C64" s="27" t="s">
        <v>101</v>
      </c>
      <c r="D64" s="26">
        <f>D60/D61</f>
        <v>2496.566769734337</v>
      </c>
      <c r="E64" s="26">
        <f>E60/E61</f>
        <v>2496.566769734337</v>
      </c>
      <c r="F64" s="64">
        <f t="shared" si="0"/>
        <v>0</v>
      </c>
      <c r="G64" s="65">
        <f t="shared" si="1"/>
        <v>0</v>
      </c>
      <c r="H64" s="65"/>
      <c r="J64" s="13"/>
      <c r="K64" s="13"/>
    </row>
    <row r="65" spans="1:12" x14ac:dyDescent="0.3">
      <c r="A65" s="1"/>
      <c r="B65" s="36"/>
      <c r="C65" s="37"/>
      <c r="D65" s="38"/>
      <c r="E65" s="38"/>
      <c r="F65" s="39"/>
      <c r="G65" s="13"/>
      <c r="H65" s="13"/>
      <c r="J65" s="13"/>
      <c r="K65" s="13"/>
    </row>
    <row r="66" spans="1:12" x14ac:dyDescent="0.3">
      <c r="A66" s="40"/>
      <c r="B66" s="36"/>
      <c r="C66" s="37"/>
      <c r="D66" s="38"/>
      <c r="E66" s="38"/>
      <c r="F66" s="39"/>
      <c r="G66" s="13"/>
      <c r="H66" s="13"/>
      <c r="J66" s="13"/>
      <c r="K66" s="13"/>
      <c r="L66" s="41"/>
    </row>
    <row r="67" spans="1:12" x14ac:dyDescent="0.3">
      <c r="A67" s="85" t="s">
        <v>104</v>
      </c>
      <c r="B67" s="85"/>
      <c r="C67" s="85"/>
      <c r="D67" s="31"/>
      <c r="E67" s="73"/>
      <c r="F67" s="84" t="s">
        <v>109</v>
      </c>
      <c r="G67" s="84"/>
      <c r="H67" s="61"/>
      <c r="J67" s="32"/>
      <c r="K67" s="32"/>
    </row>
    <row r="68" spans="1:12" x14ac:dyDescent="0.3">
      <c r="A68" s="30"/>
      <c r="B68" s="33"/>
      <c r="C68" s="30"/>
      <c r="D68" s="31"/>
      <c r="E68" s="31"/>
      <c r="G68" s="9"/>
      <c r="H68" s="9"/>
      <c r="J68" s="9"/>
      <c r="K68" s="9"/>
    </row>
    <row r="69" spans="1:12" x14ac:dyDescent="0.3">
      <c r="A69" s="30"/>
      <c r="B69" s="33"/>
      <c r="C69" s="30"/>
      <c r="D69" s="31"/>
      <c r="E69" s="31"/>
      <c r="G69" s="9"/>
      <c r="H69" s="44"/>
      <c r="J69" s="9"/>
      <c r="K69" s="9"/>
      <c r="L69" s="41"/>
    </row>
    <row r="70" spans="1:12" x14ac:dyDescent="0.3">
      <c r="A70" s="75" t="s">
        <v>102</v>
      </c>
      <c r="B70" s="75"/>
      <c r="C70" s="75"/>
      <c r="D70" s="75"/>
      <c r="E70" s="31"/>
      <c r="F70" s="76" t="s">
        <v>105</v>
      </c>
      <c r="G70" s="76"/>
      <c r="H70" s="44"/>
      <c r="J70" s="34"/>
      <c r="K70" s="34"/>
    </row>
    <row r="71" spans="1:12" x14ac:dyDescent="0.3">
      <c r="A71" s="6"/>
      <c r="B71" s="6"/>
      <c r="H71" s="44"/>
    </row>
    <row r="72" spans="1:12" x14ac:dyDescent="0.3">
      <c r="A72" s="41"/>
      <c r="B72" s="41"/>
      <c r="L72" s="41"/>
    </row>
    <row r="73" spans="1:12" s="9" customFormat="1" x14ac:dyDescent="0.3">
      <c r="A73" s="8" t="s">
        <v>107</v>
      </c>
      <c r="B73" s="8"/>
      <c r="C73" s="30"/>
      <c r="D73" s="31"/>
      <c r="E73" s="31"/>
      <c r="F73" s="79" t="s">
        <v>106</v>
      </c>
      <c r="G73" s="79"/>
      <c r="I73"/>
      <c r="L73" s="8"/>
    </row>
    <row r="74" spans="1:12" x14ac:dyDescent="0.3">
      <c r="A74" s="6"/>
      <c r="B74" s="6"/>
    </row>
    <row r="75" spans="1:12" x14ac:dyDescent="0.3">
      <c r="A75" s="80"/>
      <c r="B75" s="80"/>
      <c r="F75" s="81"/>
      <c r="G75" s="81"/>
      <c r="H75" s="62"/>
      <c r="J75" s="35"/>
      <c r="K75" s="35"/>
    </row>
    <row r="76" spans="1:12" x14ac:dyDescent="0.3">
      <c r="A76" s="75" t="s">
        <v>108</v>
      </c>
      <c r="B76" s="75"/>
      <c r="C76" s="75"/>
      <c r="D76" s="75"/>
      <c r="F76" s="76" t="s">
        <v>112</v>
      </c>
      <c r="G76" s="76"/>
    </row>
    <row r="77" spans="1:12" x14ac:dyDescent="0.3">
      <c r="F77" s="23"/>
    </row>
    <row r="78" spans="1:12" x14ac:dyDescent="0.3">
      <c r="F78" s="23"/>
    </row>
    <row r="80" spans="1:12" x14ac:dyDescent="0.3">
      <c r="D80" s="23"/>
      <c r="E80" s="23"/>
      <c r="F80" s="23"/>
    </row>
    <row r="81" spans="4:6" x14ac:dyDescent="0.3">
      <c r="D81" s="23"/>
      <c r="E81" s="23"/>
      <c r="F81" s="24"/>
    </row>
    <row r="82" spans="4:6" x14ac:dyDescent="0.3">
      <c r="D82" s="7"/>
      <c r="E82" s="7"/>
      <c r="F82" s="23"/>
    </row>
  </sheetData>
  <mergeCells count="12">
    <mergeCell ref="A76:D76"/>
    <mergeCell ref="F76:G76"/>
    <mergeCell ref="A1:H2"/>
    <mergeCell ref="A70:D70"/>
    <mergeCell ref="F73:G73"/>
    <mergeCell ref="F70:G70"/>
    <mergeCell ref="A75:B75"/>
    <mergeCell ref="F75:G75"/>
    <mergeCell ref="A62:A63"/>
    <mergeCell ref="B62:B63"/>
    <mergeCell ref="F67:G67"/>
    <mergeCell ref="A67:C67"/>
  </mergeCells>
  <pageMargins left="0.43307086614173229" right="0.23622047244094491" top="0.15748031496062992" bottom="0.19685039370078741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</vt:lpstr>
      <vt:lpstr>Исполнение!Область_печати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Бисаутов Нурлан</dc:creator>
  <cp:lastModifiedBy>Роман Прянишников</cp:lastModifiedBy>
  <cp:lastPrinted>2022-07-11T05:07:46Z</cp:lastPrinted>
  <dcterms:created xsi:type="dcterms:W3CDTF">2020-09-11T07:03:11Z</dcterms:created>
  <dcterms:modified xsi:type="dcterms:W3CDTF">2023-07-14T08:50:54Z</dcterms:modified>
</cp:coreProperties>
</file>