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nabieva\Desktop\"/>
    </mc:Choice>
  </mc:AlternateContent>
  <xr:revisionPtr revIDLastSave="0" documentId="13_ncr:1_{6D66ADDD-08D4-487A-B8E7-2F20E6B19012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исполнение" sheetId="4" r:id="rId1"/>
  </sheets>
  <externalReferences>
    <externalReference r:id="rId2"/>
    <externalReference r:id="rId3"/>
  </externalReferences>
  <definedNames>
    <definedName name="\0">#REF!</definedName>
    <definedName name="\M">#REF!</definedName>
    <definedName name="\R">#REF!</definedName>
    <definedName name="____TAB1">#REF!</definedName>
    <definedName name="____TAB2">#REF!</definedName>
    <definedName name="____TAB3">#REF!</definedName>
    <definedName name="____TAB4">#REF!</definedName>
    <definedName name="____TAB5">#REF!</definedName>
    <definedName name="___TAB1">#REF!</definedName>
    <definedName name="___TAB2">#REF!</definedName>
    <definedName name="___TAB3">#REF!</definedName>
    <definedName name="___TAB4">#REF!</definedName>
    <definedName name="___TAB5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xlnm._FilterDatabase" localSheetId="0" hidden="1">исполнение!$A$5:$G$74</definedName>
    <definedName name="ADDRESS1">#REF!</definedName>
    <definedName name="ADDRESS2">#REF!</definedName>
    <definedName name="ADDRESS3">#REF!</definedName>
    <definedName name="ADDRESS4">#REF!</definedName>
    <definedName name="ALTPRINT1">#REF!</definedName>
    <definedName name="ALTPRINT10">#REF!</definedName>
    <definedName name="ALTPRINT11">#REF!</definedName>
    <definedName name="ALTPRINT2">#REF!</definedName>
    <definedName name="ALTPRINT3">#REF!</definedName>
    <definedName name="ALTPRINT4">#REF!</definedName>
    <definedName name="ALTPRINT5">#REF!</definedName>
    <definedName name="ALTPRINT6">#REF!</definedName>
    <definedName name="ALTPRINT7">#REF!</definedName>
    <definedName name="ALTPRINT8">#REF!</definedName>
    <definedName name="ALTPRINT9">#REF!</definedName>
    <definedName name="ANS_INFOPRT">#REF!</definedName>
    <definedName name="ANS_KEEPDATA">#REF!</definedName>
    <definedName name="ANS_SWAPDATA">#REF!</definedName>
    <definedName name="ANS_UPDDATA">#REF!</definedName>
    <definedName name="april">#REF!</definedName>
    <definedName name="AR">#REF!</definedName>
    <definedName name="aug">#REF!</definedName>
    <definedName name="AUTO_SCALE">#REF!</definedName>
    <definedName name="BALANCE_AREA">#REF!</definedName>
    <definedName name="BALANCE_B1">#REF!</definedName>
    <definedName name="BALANCE_B2">#REF!</definedName>
    <definedName name="BALANCESHEET">#REF!</definedName>
    <definedName name="BEGIN_SHEET">#REF!</definedName>
    <definedName name="CASH">#REF!</definedName>
    <definedName name="CASH_AREA">#REF!</definedName>
    <definedName name="CASH_B1">#REF!</definedName>
    <definedName name="CASH1">#REF!</definedName>
    <definedName name="CASH2">#REF!</definedName>
    <definedName name="CC">#REF!</definedName>
    <definedName name="CGS">#REF!</definedName>
    <definedName name="CHARTASSET">#REF!</definedName>
    <definedName name="CHARTINCOME">#REF!</definedName>
    <definedName name="CLEAN_LIST">#REF!</definedName>
    <definedName name="CLEAN_LOOP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MPANY">#REF!</definedName>
    <definedName name="CONTENT">#REF!</definedName>
    <definedName name="CORSCORP">#REF!</definedName>
    <definedName name="COUNTER">#REF!</definedName>
    <definedName name="CURASSET">#REF!</definedName>
    <definedName name="CURLIABIL">#REF!</definedName>
    <definedName name="CURR_SCEN">#REF!</definedName>
    <definedName name="D_VERSIONS">#REF!</definedName>
    <definedName name="DATA">#REF!</definedName>
    <definedName name="DATA_01">#REF!</definedName>
    <definedName name="DATA_02">#REF!</definedName>
    <definedName name="DATA_03">#REF!</definedName>
    <definedName name="DATA_04">#REF!</definedName>
    <definedName name="DATA_05">#REF!</definedName>
    <definedName name="DATA_06">#REF!</definedName>
    <definedName name="DATA_07">#REF!</definedName>
    <definedName name="DATA_08">#REF!</definedName>
    <definedName name="DATA_09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0">#REF!</definedName>
    <definedName name="DATA_21">#REF!</definedName>
    <definedName name="DATA_22">#REF!</definedName>
    <definedName name="DATA_AREA">#REF!</definedName>
    <definedName name="DATA_B3">#REF!</definedName>
    <definedName name="dec">#REF!</definedName>
    <definedName name="DEF">#REF!</definedName>
    <definedName name="DEF_ADDRESS1">#REF!</definedName>
    <definedName name="DEF_ADDRESS2">#REF!</definedName>
    <definedName name="DEF_ADDRESS3">#REF!</definedName>
    <definedName name="DEF_ADDRESS4">#REF!</definedName>
    <definedName name="DEF_COMPANY">#REF!</definedName>
    <definedName name="DEF_NAME">#REF!</definedName>
    <definedName name="DEF_TITLE">#REF!</definedName>
    <definedName name="DEFAULT?">#REF!</definedName>
    <definedName name="DEL_SCENARIO">#REF!</definedName>
    <definedName name="DLG_DEFS">#REF!</definedName>
    <definedName name="DLG_INFOPRT">#REF!</definedName>
    <definedName name="DLG_KEEPDATA">#REF!</definedName>
    <definedName name="DLG_KHELP">#REF!</definedName>
    <definedName name="DLG_OK">#REF!</definedName>
    <definedName name="DLG_PERSONALIZE">#REF!</definedName>
    <definedName name="DLG_RESPS">#REF!</definedName>
    <definedName name="DLG_SAMPLE1">#REF!</definedName>
    <definedName name="DLG_SAMPLE2">#REF!</definedName>
    <definedName name="DLG_SWAPDATA">#REF!</definedName>
    <definedName name="DLG_UPDDATA">#REF!</definedName>
    <definedName name="DLG_UPDSC">#REF!</definedName>
    <definedName name="DLG_UPDUN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COL">#REF!</definedName>
    <definedName name="END_ROW">#REF!</definedName>
    <definedName name="EQUITY">#REF!</definedName>
    <definedName name="feb">#REF!</definedName>
    <definedName name="FRM_UPDSC">#REF!</definedName>
    <definedName name="G0HELP2">#REF!</definedName>
    <definedName name="GET_PERS_INI">#REF!</definedName>
    <definedName name="GOABOUT">#REF!</definedName>
    <definedName name="GOABOUT2">#REF!</definedName>
    <definedName name="GOBALANCE">#REF!</definedName>
    <definedName name="GOCASH1">#REF!</definedName>
    <definedName name="GOCASH2">#REF!</definedName>
    <definedName name="GOCHARTASSET">#REF!</definedName>
    <definedName name="GOCHARTINCOME">#REF!</definedName>
    <definedName name="GOCONTENTS">#REF!</definedName>
    <definedName name="GODATA">#REF!</definedName>
    <definedName name="GODISCLAIMER">#REF!</definedName>
    <definedName name="GOFILE">#REF!</definedName>
    <definedName name="GOFORMULA">#REF!</definedName>
    <definedName name="GOHELP1">#REF!</definedName>
    <definedName name="GOHELP2">#REF!</definedName>
    <definedName name="GOINCOME">#REF!</definedName>
    <definedName name="GOINFO">#REF!</definedName>
    <definedName name="GOMACROTIPS">#REF!</definedName>
    <definedName name="GOOVERVIEW">#REF!</definedName>
    <definedName name="GORANGETABLE">#REF!</definedName>
    <definedName name="GOSTEPS1">#REF!</definedName>
    <definedName name="GOSTEPS2">#REF!</definedName>
    <definedName name="GOSTEPS3">#REF!</definedName>
    <definedName name="GOSTEPS4">#REF!</definedName>
    <definedName name="GOTIPS">#REF!</definedName>
    <definedName name="GPI_SORRY_OK">#REF!</definedName>
    <definedName name="INCOME">#REF!</definedName>
    <definedName name="INCOME_AREA">#REF!</definedName>
    <definedName name="INCOME_B1">#REF!</definedName>
    <definedName name="INCOME1">#REF!</definedName>
    <definedName name="INCOMEB4">#REF!</definedName>
    <definedName name="INFO_CURR_PRT">#REF!</definedName>
    <definedName name="INFO_LIST">#REF!</definedName>
    <definedName name="INFO_PRINT">#REF!</definedName>
    <definedName name="INFO_TOPIC">#REF!</definedName>
    <definedName name="INI">#REF!</definedName>
    <definedName name="INISECT">#REF!</definedName>
    <definedName name="INTEREST">#REF!</definedName>
    <definedName name="INVENT">#REF!</definedName>
    <definedName name="jan">#REF!</definedName>
    <definedName name="july">#REF!</definedName>
    <definedName name="june">#REF!</definedName>
    <definedName name="K_EXISTS">#REF!</definedName>
    <definedName name="K_HELP">#REF!</definedName>
    <definedName name="K_LIMIT">#REF!</definedName>
    <definedName name="K_UPDATE">#REF!</definedName>
    <definedName name="K_VERSIONS">#REF!</definedName>
    <definedName name="KEEPDATA">#REF!</definedName>
    <definedName name="LIAB_EQU">#REF!</definedName>
    <definedName name="LIABILITIES">#REF!</definedName>
    <definedName name="LIST_ADDR">#REF!</definedName>
    <definedName name="LIST_RNG">#REF!</definedName>
    <definedName name="MACRORNG">#REF!</definedName>
    <definedName name="MACROS_HIDE">#REF!</definedName>
    <definedName name="MACROS_UNHIDE">#REF!</definedName>
    <definedName name="MACROSRNG">#REF!</definedName>
    <definedName name="MAKE_DEFAULT">#REF!</definedName>
    <definedName name="march">#REF!</definedName>
    <definedName name="may">#REF!</definedName>
    <definedName name="MD_SORRY_OK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EXT_LET">#REF!</definedName>
    <definedName name="NEXT_LET2">#REF!</definedName>
    <definedName name="NEXT_ROW">#REF!</definedName>
    <definedName name="NO_UPDATE">#REF!</definedName>
    <definedName name="nov">#REF!</definedName>
    <definedName name="oct">#REF!</definedName>
    <definedName name="PATH">#REF!</definedName>
    <definedName name="PERSONALIZE">#REF!</definedName>
    <definedName name="PG_NUM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REV_SCEN">#REF!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BAL">#REF!</definedName>
    <definedName name="PRINTCASH">#REF!</definedName>
    <definedName name="PRINTDATA">#REF!</definedName>
    <definedName name="PRINTINC">#REF!</definedName>
    <definedName name="PRINTMACROS">#REF!</definedName>
    <definedName name="PRINTSTEPS2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COST">#REF!</definedName>
    <definedName name="PRT_CHART1">#REF!</definedName>
    <definedName name="PRT_CHART2">#REF!</definedName>
    <definedName name="PRT_IT">#REF!</definedName>
    <definedName name="PRT_RPT">#REF!</definedName>
    <definedName name="RANGETABLE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ES">#REF!</definedName>
    <definedName name="RES_INFOPRT">#REF!</definedName>
    <definedName name="RES_KEEPDATA">#REF!</definedName>
    <definedName name="RES_SAMPLE1">#REF!</definedName>
    <definedName name="RES_SAMPLE2">#REF!</definedName>
    <definedName name="RES_SWAPDATA">#REF!</definedName>
    <definedName name="RES_UPDDATA">#REF!</definedName>
    <definedName name="RES_UPDSC">#REF!</definedName>
    <definedName name="RES_UPDUN">#REF!</definedName>
    <definedName name="RESET">#REF!</definedName>
    <definedName name="RET_DIR">#REF!</definedName>
    <definedName name="RET_LOC">#REF!</definedName>
    <definedName name="RET_LOC2">#REF!</definedName>
    <definedName name="RET_LOC3">#REF!</definedName>
    <definedName name="RET_LOC4">#REF!</definedName>
    <definedName name="RETURN1">#REF!</definedName>
    <definedName name="RETURN2">#REF!</definedName>
    <definedName name="RETURN3">#REF!</definedName>
    <definedName name="RETURN4">#REF!</definedName>
    <definedName name="RNG_NAME">#REF!</definedName>
    <definedName name="RNG_NUM">#REF!</definedName>
    <definedName name="RPT_CHART1">#REF!</definedName>
    <definedName name="RPT_CHART2">#REF!</definedName>
    <definedName name="RPT_RANGE">#REF!</definedName>
    <definedName name="RPT_TITLES">#REF!</definedName>
    <definedName name="SALES">#REF!</definedName>
    <definedName name="SAMP_RESTORE">#REF!</definedName>
    <definedName name="SAMPDATA">#REF!</definedName>
    <definedName name="SCENARIO_LIST">#REF!</definedName>
    <definedName name="sep">#REF!</definedName>
    <definedName name="SORRY">#REF!</definedName>
    <definedName name="STATE">#REF!</definedName>
    <definedName name="SWAPDATA">#REF!</definedName>
    <definedName name="TITLE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UP_EXISTING">#REF!</definedName>
    <definedName name="UP_UNNAMED">#REF!</definedName>
    <definedName name="UPDATE">#REF!</definedName>
    <definedName name="UPDATE_LIST">#REF!</definedName>
    <definedName name="UPDATE_LOOP">#REF!</definedName>
    <definedName name="UPDATE_POST">#REF!</definedName>
    <definedName name="UPDATE_TEST">#REF!</definedName>
    <definedName name="UPDUN">#REF!</definedName>
    <definedName name="UPPER_LEFT">#REF!</definedName>
    <definedName name="WIDTH">#REF!</definedName>
    <definedName name="WILL_BE_DEFAULT">#REF!</definedName>
    <definedName name="XBONE">#REF!</definedName>
    <definedName name="XBSEVEN">#REF!</definedName>
    <definedName name="XBSIX">#REF!</definedName>
    <definedName name="XBTEN">#REF!</definedName>
    <definedName name="XBTHIRTEEN">#REF!</definedName>
    <definedName name="XBTHREE">#REF!</definedName>
    <definedName name="XBTWELVE">#REF!</definedName>
    <definedName name="XBTWO">#REF!</definedName>
    <definedName name="XCONE">#REF!</definedName>
    <definedName name="XCTHREE">#REF!</definedName>
    <definedName name="XCTWO">#REF!</definedName>
    <definedName name="XNAME">#REF!</definedName>
    <definedName name="XPINSTRUCT">#REF!</definedName>
    <definedName name="YR">#REF!</definedName>
    <definedName name="yrtotal">#REF!</definedName>
    <definedName name="ZERO">#REF!</definedName>
    <definedName name="А1">#REF!</definedName>
    <definedName name="ап">#REF!</definedName>
    <definedName name="Д2">#REF!</definedName>
    <definedName name="Иб">#REF!</definedName>
    <definedName name="консмаксприблкТС">#REF!</definedName>
    <definedName name="Месяц">[1]Месяцы!$A$1:$A$12</definedName>
    <definedName name="месяц1">[2]Месяцы!$A$1:$A$12</definedName>
    <definedName name="_xlnm.Print_Area" localSheetId="0">исполнение!$A$1:$H$75</definedName>
    <definedName name="олисло">#REF!</definedName>
    <definedName name="_xlnm.Recorder">#REF!</definedName>
    <definedName name="ффф122">#REF!</definedName>
    <definedName name="холдинг">#REF!</definedName>
    <definedName name="ыы">#REF!</definedName>
    <definedName name="ыывввввв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4" l="1"/>
  <c r="E63" i="4" l="1"/>
  <c r="F15" i="4" l="1"/>
  <c r="E45" i="4" l="1"/>
  <c r="F26" i="4" l="1"/>
  <c r="F23" i="4" l="1"/>
  <c r="G23" i="4" l="1"/>
  <c r="D74" i="4"/>
  <c r="D73" i="4"/>
  <c r="E74" i="4" l="1"/>
  <c r="E71" i="4"/>
  <c r="E34" i="4" l="1"/>
  <c r="E21" i="4"/>
  <c r="E13" i="4"/>
  <c r="E33" i="4" l="1"/>
  <c r="F31" i="4"/>
  <c r="F41" i="4" l="1"/>
  <c r="F9" i="4"/>
  <c r="F10" i="4"/>
  <c r="F11" i="4"/>
  <c r="F17" i="4"/>
  <c r="F18" i="4"/>
  <c r="F19" i="4"/>
  <c r="F20" i="4"/>
  <c r="F22" i="4"/>
  <c r="F24" i="4"/>
  <c r="F25" i="4"/>
  <c r="F27" i="4"/>
  <c r="F28" i="4"/>
  <c r="F29" i="4"/>
  <c r="F30" i="4"/>
  <c r="F32" i="4"/>
  <c r="F36" i="4"/>
  <c r="F37" i="4"/>
  <c r="F38" i="4"/>
  <c r="F39" i="4"/>
  <c r="F40" i="4"/>
  <c r="F42" i="4"/>
  <c r="F43" i="4"/>
  <c r="F44" i="4"/>
  <c r="F46" i="4"/>
  <c r="F47" i="4"/>
  <c r="F48" i="4"/>
  <c r="F49" i="4"/>
  <c r="F50" i="4"/>
  <c r="F51" i="4"/>
  <c r="F52" i="4"/>
  <c r="F53" i="4"/>
  <c r="F54" i="4"/>
  <c r="F55" i="4"/>
  <c r="F56" i="4"/>
  <c r="F57" i="4"/>
  <c r="F62" i="4"/>
  <c r="F64" i="4"/>
  <c r="F69" i="4"/>
  <c r="F70" i="4"/>
  <c r="F16" i="4" l="1"/>
  <c r="F74" i="4"/>
  <c r="F73" i="4" l="1"/>
  <c r="F58" i="4"/>
  <c r="D67" i="4" l="1"/>
  <c r="F67" i="4" l="1"/>
  <c r="D71" i="4"/>
  <c r="F71" i="4" s="1"/>
  <c r="G9" i="4" l="1"/>
  <c r="D63" i="4" l="1"/>
  <c r="F63" i="4" s="1"/>
  <c r="G15" i="4" l="1"/>
  <c r="D45" i="4" l="1"/>
  <c r="D34" i="4" s="1"/>
  <c r="D33" i="4" s="1"/>
  <c r="D21" i="4" l="1"/>
  <c r="F21" i="4" s="1"/>
  <c r="D13" i="4"/>
  <c r="F13" i="4" s="1"/>
  <c r="D7" i="4"/>
  <c r="D6" i="4" l="1"/>
  <c r="D59" i="4" s="1"/>
  <c r="D61" i="4" s="1"/>
  <c r="D65" i="4" l="1"/>
  <c r="F75" i="4" s="1"/>
  <c r="G70" i="4"/>
  <c r="G69" i="4"/>
  <c r="G67" i="4"/>
  <c r="G74" i="4" l="1"/>
  <c r="G73" i="4"/>
  <c r="G71" i="4"/>
  <c r="G17" i="4" l="1"/>
  <c r="G16" i="4"/>
  <c r="G20" i="4"/>
  <c r="G24" i="4"/>
  <c r="G27" i="4"/>
  <c r="G30" i="4"/>
  <c r="G32" i="4"/>
  <c r="G36" i="4"/>
  <c r="G37" i="4"/>
  <c r="G38" i="4"/>
  <c r="G40" i="4"/>
  <c r="G46" i="4"/>
  <c r="G47" i="4"/>
  <c r="G48" i="4"/>
  <c r="G49" i="4"/>
  <c r="G50" i="4"/>
  <c r="G52" i="4"/>
  <c r="G53" i="4"/>
  <c r="G54" i="4"/>
  <c r="G55" i="4"/>
  <c r="G56" i="4"/>
  <c r="G58" i="4"/>
  <c r="G57" i="4" l="1"/>
  <c r="G28" i="4"/>
  <c r="G29" i="4"/>
  <c r="G25" i="4"/>
  <c r="G26" i="4"/>
  <c r="G42" i="4"/>
  <c r="G10" i="4"/>
  <c r="G11" i="4"/>
  <c r="G44" i="4"/>
  <c r="G13" i="4"/>
  <c r="G31" i="4" l="1"/>
  <c r="G64" i="4" l="1"/>
  <c r="G21" i="4" l="1"/>
  <c r="G22" i="4"/>
  <c r="G63" i="4" l="1"/>
  <c r="G62" i="4" l="1"/>
  <c r="G43" i="4" l="1"/>
  <c r="G41" i="4" l="1"/>
  <c r="F45" i="4" l="1"/>
  <c r="G51" i="4" l="1"/>
  <c r="G45" i="4"/>
  <c r="G39" i="4" l="1"/>
  <c r="F34" i="4"/>
  <c r="G34" i="4" l="1"/>
  <c r="F33" i="4" l="1"/>
  <c r="G33" i="4" s="1"/>
  <c r="G18" i="4" l="1"/>
  <c r="G19" i="4" l="1"/>
  <c r="F12" i="4"/>
  <c r="E7" i="4"/>
  <c r="F7" i="4" s="1"/>
  <c r="G7" i="4" s="1"/>
  <c r="G12" i="4" l="1"/>
  <c r="E6" i="4"/>
  <c r="E59" i="4" s="1"/>
  <c r="F59" i="4" l="1"/>
  <c r="F6" i="4"/>
  <c r="G6" i="4" s="1"/>
  <c r="E60" i="4" l="1"/>
  <c r="E61" i="4" s="1"/>
  <c r="F61" i="4" s="1"/>
  <c r="G59" i="4"/>
  <c r="E65" i="4" l="1"/>
  <c r="F60" i="4"/>
  <c r="G61" i="4" l="1"/>
  <c r="F65" i="4"/>
  <c r="G65" i="4" s="1"/>
</calcChain>
</file>

<file path=xl/sharedStrings.xml><?xml version="1.0" encoding="utf-8"?>
<sst xmlns="http://schemas.openxmlformats.org/spreadsheetml/2006/main" count="225" uniqueCount="150">
  <si>
    <t>№</t>
  </si>
  <si>
    <t>Наименование показателей</t>
  </si>
  <si>
    <t>Ед. изм.</t>
  </si>
  <si>
    <t>I.</t>
  </si>
  <si>
    <t>Затраты на производство товаров и предоставление услуг, всего</t>
  </si>
  <si>
    <t>тыс.тенге</t>
  </si>
  <si>
    <t>Материальные затраты, всего</t>
  </si>
  <si>
    <t>в том числе:</t>
  </si>
  <si>
    <t>1.1</t>
  </si>
  <si>
    <t>Сырье и материалы</t>
  </si>
  <si>
    <t>1.2</t>
  </si>
  <si>
    <t>ГСМ</t>
  </si>
  <si>
    <t>1.3</t>
  </si>
  <si>
    <t>Вода и канализация</t>
  </si>
  <si>
    <t>1.4</t>
  </si>
  <si>
    <t>Энергия</t>
  </si>
  <si>
    <t>Расходы на оплату труда, всего</t>
  </si>
  <si>
    <t>2.1</t>
  </si>
  <si>
    <t>Заработная плата</t>
  </si>
  <si>
    <t>2.2</t>
  </si>
  <si>
    <t>Социальный налог</t>
  </si>
  <si>
    <t>3.</t>
  </si>
  <si>
    <t>Амортизация</t>
  </si>
  <si>
    <t>Затраты на нормативные потери</t>
  </si>
  <si>
    <t>Ремонт</t>
  </si>
  <si>
    <t>Налоги (экологические платежи)</t>
  </si>
  <si>
    <t>Услуги сторонних организаций, всего</t>
  </si>
  <si>
    <t>7.1</t>
  </si>
  <si>
    <t>Услуги связи</t>
  </si>
  <si>
    <t>7.2</t>
  </si>
  <si>
    <t>Экспертизы, исследования</t>
  </si>
  <si>
    <t>7.3</t>
  </si>
  <si>
    <t>Обслуживание вычислительной техники</t>
  </si>
  <si>
    <t>7.4</t>
  </si>
  <si>
    <t>Госповерка приборов</t>
  </si>
  <si>
    <t>7.5</t>
  </si>
  <si>
    <t>Услуги вневедомственной и пожарной охраны</t>
  </si>
  <si>
    <t>7.6</t>
  </si>
  <si>
    <t>Арендная плата</t>
  </si>
  <si>
    <t>7.7</t>
  </si>
  <si>
    <t>Подготовка кадров</t>
  </si>
  <si>
    <t>7.8</t>
  </si>
  <si>
    <t>Дезинфекция и санобработка</t>
  </si>
  <si>
    <t>7.9</t>
  </si>
  <si>
    <t>Услуги автоинспекции</t>
  </si>
  <si>
    <t>7.10</t>
  </si>
  <si>
    <t>Страхование</t>
  </si>
  <si>
    <t>Охрана труда</t>
  </si>
  <si>
    <t>II.</t>
  </si>
  <si>
    <t>Расходы периода, всего</t>
  </si>
  <si>
    <t>Общие и административные расходы, всего</t>
  </si>
  <si>
    <t>8.1</t>
  </si>
  <si>
    <t xml:space="preserve">Заработная плата </t>
  </si>
  <si>
    <t>8.2</t>
  </si>
  <si>
    <t>8.3</t>
  </si>
  <si>
    <t>8.4</t>
  </si>
  <si>
    <t>Налоговые платежи и сборы</t>
  </si>
  <si>
    <t>8.5</t>
  </si>
  <si>
    <t>Коммунальные услуги</t>
  </si>
  <si>
    <t>8.6</t>
  </si>
  <si>
    <t>Командировочные расходы</t>
  </si>
  <si>
    <t>8.7</t>
  </si>
  <si>
    <t>8.8</t>
  </si>
  <si>
    <t>Консультационные, аудиторские услуги</t>
  </si>
  <si>
    <t>8.9</t>
  </si>
  <si>
    <t>Услуги банка</t>
  </si>
  <si>
    <t>8.10</t>
  </si>
  <si>
    <t>Другие расходы</t>
  </si>
  <si>
    <t>8.10.1</t>
  </si>
  <si>
    <t>Услуги информационного вычислительного центра</t>
  </si>
  <si>
    <t>8.10.2</t>
  </si>
  <si>
    <t>Периодическая печать</t>
  </si>
  <si>
    <t>8.10.3</t>
  </si>
  <si>
    <t>8.10.4</t>
  </si>
  <si>
    <t>8.10.5</t>
  </si>
  <si>
    <t>Почтовые расходы</t>
  </si>
  <si>
    <t>8.10.6</t>
  </si>
  <si>
    <t>8.10.7</t>
  </si>
  <si>
    <t>8.10.8</t>
  </si>
  <si>
    <t>Дезинфекция, санобработка</t>
  </si>
  <si>
    <t>8.10.9</t>
  </si>
  <si>
    <t>8.10.10</t>
  </si>
  <si>
    <t>8.10.11</t>
  </si>
  <si>
    <t>Нотариальные услуги</t>
  </si>
  <si>
    <t>8.10.12</t>
  </si>
  <si>
    <t>ГСМ, канцелярские товары</t>
  </si>
  <si>
    <t>III</t>
  </si>
  <si>
    <t>Всего затрат на предоставление услуг</t>
  </si>
  <si>
    <t>IV</t>
  </si>
  <si>
    <t>V</t>
  </si>
  <si>
    <t>Всего доходов</t>
  </si>
  <si>
    <t>VI</t>
  </si>
  <si>
    <t>Объем оказываемых услуг (товаров, работ)</t>
  </si>
  <si>
    <t>тыс.Гкал</t>
  </si>
  <si>
    <t>VII</t>
  </si>
  <si>
    <t>Нормативные технические потери</t>
  </si>
  <si>
    <t>%</t>
  </si>
  <si>
    <t>VIII</t>
  </si>
  <si>
    <t>Тариф</t>
  </si>
  <si>
    <t>тенге/Гкал</t>
  </si>
  <si>
    <t>Справочно</t>
  </si>
  <si>
    <t>Среднесписочная численность персонала</t>
  </si>
  <si>
    <t>административного персонала</t>
  </si>
  <si>
    <t>Среднемесячная заработная плата</t>
  </si>
  <si>
    <t>9.1</t>
  </si>
  <si>
    <t>9.2</t>
  </si>
  <si>
    <t>10</t>
  </si>
  <si>
    <t>10.1</t>
  </si>
  <si>
    <t>10.2</t>
  </si>
  <si>
    <t>чел.</t>
  </si>
  <si>
    <t>тенге</t>
  </si>
  <si>
    <t>производственного персонала</t>
  </si>
  <si>
    <t>Примечание</t>
  </si>
  <si>
    <t xml:space="preserve">Прибыль (+) /убыток (-) </t>
  </si>
  <si>
    <t>Расходы на выплату вознаграждений</t>
  </si>
  <si>
    <t>Отклонение  (+,-)
5-4</t>
  </si>
  <si>
    <t>7.11</t>
  </si>
  <si>
    <t>Утвержденная тарифная смета</t>
  </si>
  <si>
    <t>Перерасход связан с неучтенными в плане расходами на командирование сотрудников предприятия в связи с введением ЧС в Атырауской и Западно-Казахстанской областях (для оказания помощи в связи с неблагополучной паводковой обстановкой)</t>
  </si>
  <si>
    <t>Перерасход связан с направлением уведомлений бюджетным организациям информации по изменению тарифа за тепловую энергию</t>
  </si>
  <si>
    <t>Экономия по результатам государственных закупок.</t>
  </si>
  <si>
    <t>Перерасход связан с увеличением объёма, вывозимого ТБО, ввиду проводимых ремонтных работ и реконструкций тепловых сетей и сооружений</t>
  </si>
  <si>
    <t>Перерасход связан с  увеличением стоимости услуг по охране объектов с 2020 года с 300 тенге до 505,19 тенге человек/часов.</t>
  </si>
  <si>
    <t>Исполнение тарифной сметы ТОО "Алматинские тепловые сети"
 на регулируемую услугу по передаче, распределению и снабжению тепловой энергией на 2024 год</t>
  </si>
  <si>
    <t>Перерасход связан с обязательным проведением обучения вновь принятых сотрудников  ИТР и рабочих (текучесть кадров за 2024 год составила 8,49%)</t>
  </si>
  <si>
    <t>Перерасход связан с обязательным проведением обучения по повышению квалификации в связи с изменениями в законодательстве (Трудовой кодекс, Налоговый кодекс, Закон "О государственных закупках")</t>
  </si>
  <si>
    <t>Перерасход связан с увеличением ФОТ.</t>
  </si>
  <si>
    <t>Перерасход связан с увеличением стоимости услуг с 2020 года с 1875 тенге до 4017,86 тенге за 1ед.автотранспорта.</t>
  </si>
  <si>
    <t>Перерасход образовался за счет устранения аварийно-восстановительных работ собственными силами (оплата сверхурочных часов).</t>
  </si>
  <si>
    <t>Фактические сложившиеся показатели за 2024 год</t>
  </si>
  <si>
    <t>Причины перерасхода:
− рост стоимости бензина на 58%, диз.топлива на 73% (с 2020-2024гг.);
− увеличение расхода ГСМ  в связи высоким износом автотранспорта</t>
  </si>
  <si>
    <t>Перерасход связан с ростом тарифа ГКП «Алматы Су» на 136% (с 2020-2024гг.).</t>
  </si>
  <si>
    <t>Перерасход связан с увеличением количества потребителей с 2020 года на 26 % (101 941 ед.) и удорожанием услуги.</t>
  </si>
  <si>
    <t>Причины перерасхода:
− увеличение стоимости асфальта на 43% (с 2020-2024гг.);
− было произвдено 2012 аварийно-восстановительных работ, изношенность сетей на 31.12.2024г. составляет 56,1%.</t>
  </si>
  <si>
    <t>Перерасход связан с увеличением стоимости услуг и добавлением новых позиций в связи с соблюдением требований законодательства по информационной безопасности и АСДТУ.</t>
  </si>
  <si>
    <t>Перерасход связан с увеличением стоимости услуг, а также добавлением новых позиций (с 2020-2024 гг.)
- услуга телеметрии на 38% 
- интернет по технологии ВОЛС (АСДТУ) на 48%
- услуги мобильного интернета для планшетов теплоинспекции (новая позиция)</t>
  </si>
  <si>
    <t>Перерасход связан с принятием на баланс предприятия реконструированных магистральных и распределительных сетей, что увеличивает затраты по амортизации основных средств. Увеличение протяженности на 14,6 км.</t>
  </si>
  <si>
    <t>Кредитный договор по программе "Нурлы Жол"</t>
  </si>
  <si>
    <t>Перерасход связан с ростом тарифов с 2020-2024гг.:
− на электроэнергию на 76%;
− на тепловую энергию теплоисточников АО «АлЭС»  - 58%, ТОО «АТКЭ» - 96%.</t>
  </si>
  <si>
    <t>Перерасход связан с увеличением стоимости товаров с 2020 г.</t>
  </si>
  <si>
    <t>Перерасход образовался за счет увеличения количества выбросов оказывающих негативное влияние на окружающую среду (списание ГСМ в связи с высоким износом автотранспорта).</t>
  </si>
  <si>
    <t>Перерасход связан с увеличением фактических потерь тепловой энергии в зоне ТОО "АТКЭ" и ростом стоимости ХОВ.</t>
  </si>
  <si>
    <t>Увеличение расходов связанно с увеличением количества транзакций.</t>
  </si>
  <si>
    <t>Перерасход в связи необходимостью хранения товарно-материальных запасов на земельном участке РГП "Резерв"</t>
  </si>
  <si>
    <t>Перерасход связан с ростом тарифов с 2020 года:
− на электроэнергию на 76%;
− рост тарифа на тепло 58%;
− рост тарифа на воду на 136%, на канализацию на 88%.</t>
  </si>
  <si>
    <t>Перерасход связан с увеличением стоимости услуг</t>
  </si>
  <si>
    <t>Перерасход связан с  необходимостью проведения энергетического аудита объектов ТОО «Алматинские тепловые сети» на основании Закона РК от 13.01.2012г. "Об энергосбережении и повышении энергоэффективности"</t>
  </si>
  <si>
    <t>Перерасход связан с увеличением стоимости и количества приобретаемых товаров. (увеличение стоимости воды на 143% с 2020г.)</t>
  </si>
  <si>
    <t>Перерасход связан с необходимостью страхования вновь приобретенных транспортных средств и спец.техники</t>
  </si>
  <si>
    <t>Перерасход связан с увеличением стоимости услуг и добавлением новых позиций: 
- Автодозвон (новая позиция)
- Испытание водяных тепловых сетей ТОО "АлТС" на тепловые потери (новая позиция)
- Обслуживание и модернизация GPS трекеров для спец.техники и дизель.генераторов, с целью контроля расхода ГСМ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</si>
</sst>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₸&quot;_-;\-* #,##0.00\ &quot;₸&quot;_-;_-* &quot;-&quot;??\ &quot;₸&quot;_-;_-@_-"/>
    <numFmt numFmtId="43" formatCode="_-* #,##0.00_-;\-* #,##0.00_-;_-* &quot;-&quot;??_-;_-@_-"/>
    <numFmt numFmtId="164" formatCode="_-* #,##0.00\ _₸_-;\-* #,##0.00\ _₸_-;_-* &quot;-&quot;??\ _₸_-;_-@_-"/>
    <numFmt numFmtId="165" formatCode="_-* #,##0.00\ _₽_-;\-* #,##0.00\ _₽_-;_-* &quot;-&quot;??\ _₽_-;_-@_-"/>
    <numFmt numFmtId="166" formatCode="#,##0.0"/>
    <numFmt numFmtId="168" formatCode="0.0%"/>
    <numFmt numFmtId="169" formatCode="_-* #,##0.00_р_._-;\-* #,##0.00_р_._-;_-* &quot;-&quot;??_р_._-;_-@_-"/>
    <numFmt numFmtId="170" formatCode="_(* #,##0.00_);_(* \(#,##0.00\);_(* &quot;-&quot;??_);_(@_)"/>
    <numFmt numFmtId="173" formatCode="#,##0.000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sz val="6"/>
      <color indexed="18"/>
      <name val="Times New Roman Cyr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5" fillId="0" borderId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170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 indent="1"/>
    </xf>
    <xf numFmtId="9" fontId="7" fillId="0" borderId="0" xfId="1" applyFont="1" applyFill="1" applyBorder="1" applyAlignment="1">
      <alignment horizontal="right" vertical="center" indent="1"/>
    </xf>
    <xf numFmtId="0" fontId="12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4" fontId="12" fillId="0" borderId="0" xfId="0" applyNumberFormat="1" applyFont="1" applyFill="1"/>
    <xf numFmtId="4" fontId="7" fillId="0" borderId="1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right" vertical="center" indent="1"/>
    </xf>
    <xf numFmtId="9" fontId="13" fillId="0" borderId="2" xfId="1" applyFont="1" applyFill="1" applyBorder="1" applyAlignment="1">
      <alignment horizontal="right" vertical="center" inden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indent="1"/>
    </xf>
    <xf numFmtId="0" fontId="14" fillId="0" borderId="2" xfId="0" applyNumberFormat="1" applyFont="1" applyFill="1" applyBorder="1" applyAlignment="1">
      <alignment horizontal="center" vertical="center" wrapText="1"/>
    </xf>
    <xf numFmtId="168" fontId="14" fillId="0" borderId="2" xfId="1" applyNumberFormat="1" applyFont="1" applyFill="1" applyBorder="1" applyAlignment="1">
      <alignment horizontal="right" vertical="center" indent="1"/>
    </xf>
    <xf numFmtId="0" fontId="14" fillId="0" borderId="2" xfId="0" applyFont="1" applyFill="1" applyBorder="1" applyAlignment="1">
      <alignment horizontal="left" vertical="center" wrapText="1"/>
    </xf>
    <xf numFmtId="9" fontId="14" fillId="0" borderId="2" xfId="1" applyFont="1" applyFill="1" applyBorder="1" applyAlignment="1">
      <alignment horizontal="right" vertical="center" indent="1"/>
    </xf>
    <xf numFmtId="9" fontId="14" fillId="0" borderId="2" xfId="1" applyNumberFormat="1" applyFont="1" applyFill="1" applyBorder="1" applyAlignment="1">
      <alignment horizontal="right" vertical="center" inden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right" vertical="center" indent="1"/>
    </xf>
    <xf numFmtId="4" fontId="16" fillId="0" borderId="2" xfId="0" applyNumberFormat="1" applyFont="1" applyFill="1" applyBorder="1" applyAlignment="1">
      <alignment horizontal="right" vertical="center" indent="1"/>
    </xf>
    <xf numFmtId="9" fontId="16" fillId="0" borderId="2" xfId="1" applyFont="1" applyFill="1" applyBorder="1" applyAlignment="1">
      <alignment horizontal="right" vertical="center" inden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9" fontId="15" fillId="0" borderId="2" xfId="1" applyFont="1" applyFill="1" applyBorder="1" applyAlignment="1">
      <alignment horizontal="right" vertical="center" indent="1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right" vertical="center" wrapText="1" indent="1"/>
    </xf>
    <xf numFmtId="4" fontId="13" fillId="0" borderId="2" xfId="0" applyNumberFormat="1" applyFont="1" applyFill="1" applyBorder="1" applyAlignment="1">
      <alignment horizontal="right" vertical="center" wrapText="1" indent="1"/>
    </xf>
    <xf numFmtId="9" fontId="13" fillId="0" borderId="2" xfId="1" applyNumberFormat="1" applyFont="1" applyFill="1" applyBorder="1" applyAlignment="1">
      <alignment horizontal="right" vertical="center" indent="1"/>
    </xf>
    <xf numFmtId="10" fontId="13" fillId="0" borderId="2" xfId="1" applyNumberFormat="1" applyFont="1" applyFill="1" applyBorder="1" applyAlignment="1">
      <alignment horizontal="right" vertical="center" wrapText="1" indent="1"/>
    </xf>
    <xf numFmtId="4" fontId="13" fillId="0" borderId="2" xfId="1" applyNumberFormat="1" applyFont="1" applyFill="1" applyBorder="1" applyAlignment="1">
      <alignment horizontal="right" vertical="center" wrapText="1" indent="1"/>
    </xf>
    <xf numFmtId="0" fontId="15" fillId="0" borderId="2" xfId="0" applyFont="1" applyFill="1" applyBorder="1" applyAlignment="1">
      <alignment horizontal="left" vertical="center" wrapText="1"/>
    </xf>
    <xf numFmtId="166" fontId="13" fillId="0" borderId="2" xfId="0" applyNumberFormat="1" applyFont="1" applyFill="1" applyBorder="1" applyAlignment="1">
      <alignment horizontal="right" vertical="center" wrapText="1" indent="1"/>
    </xf>
    <xf numFmtId="3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right" vertical="center" wrapText="1" indent="1"/>
    </xf>
    <xf numFmtId="49" fontId="14" fillId="0" borderId="2" xfId="0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68" fontId="13" fillId="0" borderId="2" xfId="1" applyNumberFormat="1" applyFont="1" applyFill="1" applyBorder="1" applyAlignment="1">
      <alignment horizontal="right" vertical="center" indent="1"/>
    </xf>
    <xf numFmtId="166" fontId="13" fillId="0" borderId="2" xfId="0" applyNumberFormat="1" applyFont="1" applyFill="1" applyBorder="1" applyAlignment="1">
      <alignment horizontal="right" vertical="center"/>
    </xf>
    <xf numFmtId="166" fontId="17" fillId="0" borderId="0" xfId="0" applyNumberFormat="1" applyFont="1" applyFill="1" applyBorder="1" applyAlignment="1">
      <alignment horizontal="right" vertical="center" indent="1"/>
    </xf>
    <xf numFmtId="173" fontId="14" fillId="0" borderId="2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</cellXfs>
  <cellStyles count="27">
    <cellStyle name="Денежный 2" xfId="26" xr:uid="{00000000-0005-0000-0000-000000000000}"/>
    <cellStyle name="Обычный" xfId="0" builtinId="0"/>
    <cellStyle name="Обычный 2" xfId="3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3" xfId="24" xr:uid="{00000000-0005-0000-0000-000005000000}"/>
    <cellStyle name="Обычный 2 3" xfId="8" xr:uid="{00000000-0005-0000-0000-000006000000}"/>
    <cellStyle name="Обычный 2 3 2" xfId="21" xr:uid="{00000000-0005-0000-0000-000007000000}"/>
    <cellStyle name="Обычный 2 4" xfId="16" xr:uid="{00000000-0005-0000-0000-000008000000}"/>
    <cellStyle name="Обычный 2 9" xfId="13" xr:uid="{00000000-0005-0000-0000-000009000000}"/>
    <cellStyle name="Обычный 3" xfId="7" xr:uid="{00000000-0005-0000-0000-00000A000000}"/>
    <cellStyle name="Обычный 3 3" xfId="4" xr:uid="{00000000-0005-0000-0000-00000B000000}"/>
    <cellStyle name="Обычный 4" xfId="5" xr:uid="{00000000-0005-0000-0000-00000C000000}"/>
    <cellStyle name="Обычный 5" xfId="18" xr:uid="{00000000-0005-0000-0000-00000D000000}"/>
    <cellStyle name="Процентный" xfId="1" builtinId="5"/>
    <cellStyle name="Процентный 2" xfId="17" xr:uid="{00000000-0005-0000-0000-00000F000000}"/>
    <cellStyle name="Процентный 2 2" xfId="22" xr:uid="{00000000-0005-0000-0000-000010000000}"/>
    <cellStyle name="Процентный 3" xfId="20" xr:uid="{00000000-0005-0000-0000-000011000000}"/>
    <cellStyle name="Финансовый 2" xfId="9" xr:uid="{00000000-0005-0000-0000-000012000000}"/>
    <cellStyle name="Финансовый 2 2" xfId="10" xr:uid="{00000000-0005-0000-0000-000013000000}"/>
    <cellStyle name="Финансовый 2 3" xfId="23" xr:uid="{00000000-0005-0000-0000-000014000000}"/>
    <cellStyle name="Финансовый 2 4" xfId="25" xr:uid="{00000000-0005-0000-0000-000015000000}"/>
    <cellStyle name="Финансовый 3" xfId="11" xr:uid="{00000000-0005-0000-0000-000016000000}"/>
    <cellStyle name="Финансовый 4" xfId="12" xr:uid="{00000000-0005-0000-0000-000017000000}"/>
    <cellStyle name="Финансовый 4 2" xfId="14" xr:uid="{00000000-0005-0000-0000-000018000000}"/>
    <cellStyle name="Финансовый 5" xfId="15" xr:uid="{00000000-0005-0000-0000-000019000000}"/>
    <cellStyle name="Финансовый 6" xfId="19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10BD5FF\&#1064;&#1072;&#1073;&#1083;&#1086;&#1085;%20&#1087;&#1083;&#1072;&#1085;&#1072;%20&#1043;&#1047;_2010_ru_v2%20&#1045;&#1088;&#1078;&#1072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etdocs\Documents%20and%20Settings\kkaramoldaeva\Local%20Settings\Temporary%20Internet%20Files\Content.IE5\EPCQ9PC5\Documents%20and%20Settings\eberekbolov\&#1056;&#1072;&#1073;&#1086;&#1095;&#1080;&#1081;%20&#1089;&#1090;&#1086;&#1083;\&#1064;&#1072;&#1073;&#1083;&#1086;&#1085;%20&#1087;&#1083;&#1072;&#1085;&#1072;%20&#1043;&#1047;_2010_ru_v2%20&#1045;&#1088;&#1078;&#1072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  <sheetName val="Тип пункта пла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КАТО"/>
      <sheetName val="Служебный ФКРБ"/>
      <sheetName val="Год"/>
      <sheetName val="Тип пункта пла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76"/>
  <sheetViews>
    <sheetView tabSelected="1" view="pageBreakPreview" zoomScale="60" zoomScaleNormal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42" sqref="H42"/>
    </sheetView>
  </sheetViews>
  <sheetFormatPr defaultColWidth="13.28515625" defaultRowHeight="23.25" outlineLevelRow="2" x14ac:dyDescent="0.35"/>
  <cols>
    <col min="1" max="1" width="12.28515625" style="15" customWidth="1"/>
    <col min="2" max="2" width="68.7109375" style="14" bestFit="1" customWidth="1"/>
    <col min="3" max="3" width="20.85546875" style="7" bestFit="1" customWidth="1"/>
    <col min="4" max="4" width="26.5703125" style="15" bestFit="1" customWidth="1"/>
    <col min="5" max="5" width="30.5703125" style="18" bestFit="1" customWidth="1"/>
    <col min="6" max="6" width="26.5703125" style="3" customWidth="1"/>
    <col min="7" max="7" width="15.85546875" style="3" customWidth="1"/>
    <col min="8" max="8" width="98.140625" style="3" customWidth="1"/>
    <col min="9" max="16384" width="13.28515625" style="3"/>
  </cols>
  <sheetData>
    <row r="1" spans="1:8" s="2" customFormat="1" x14ac:dyDescent="0.35">
      <c r="A1" s="68" t="s">
        <v>123</v>
      </c>
      <c r="B1" s="68"/>
      <c r="C1" s="68"/>
      <c r="D1" s="68"/>
      <c r="E1" s="68"/>
      <c r="F1" s="68"/>
      <c r="G1" s="68"/>
    </row>
    <row r="2" spans="1:8" s="2" customFormat="1" x14ac:dyDescent="0.35">
      <c r="A2" s="68"/>
      <c r="B2" s="68"/>
      <c r="C2" s="68"/>
      <c r="D2" s="68"/>
      <c r="E2" s="68"/>
      <c r="F2" s="68"/>
      <c r="G2" s="68"/>
    </row>
    <row r="3" spans="1:8" s="2" customFormat="1" x14ac:dyDescent="0.35">
      <c r="A3" s="1"/>
      <c r="B3" s="1"/>
      <c r="C3" s="1"/>
      <c r="D3" s="1"/>
      <c r="E3" s="17"/>
      <c r="F3" s="1"/>
      <c r="G3" s="1"/>
    </row>
    <row r="4" spans="1:8" ht="81" x14ac:dyDescent="0.35">
      <c r="A4" s="19" t="s">
        <v>0</v>
      </c>
      <c r="B4" s="19" t="s">
        <v>1</v>
      </c>
      <c r="C4" s="19" t="s">
        <v>2</v>
      </c>
      <c r="D4" s="19" t="s">
        <v>117</v>
      </c>
      <c r="E4" s="20" t="s">
        <v>129</v>
      </c>
      <c r="F4" s="19" t="s">
        <v>115</v>
      </c>
      <c r="G4" s="19" t="s">
        <v>96</v>
      </c>
      <c r="H4" s="21" t="s">
        <v>112</v>
      </c>
    </row>
    <row r="5" spans="1:8" s="4" customFormat="1" ht="22.5" x14ac:dyDescent="0.3">
      <c r="A5" s="21">
        <v>1</v>
      </c>
      <c r="B5" s="21">
        <v>2</v>
      </c>
      <c r="C5" s="21">
        <v>3</v>
      </c>
      <c r="D5" s="21">
        <v>4</v>
      </c>
      <c r="E5" s="22">
        <v>5</v>
      </c>
      <c r="F5" s="21">
        <v>6</v>
      </c>
      <c r="G5" s="21">
        <v>7</v>
      </c>
      <c r="H5" s="21">
        <v>8</v>
      </c>
    </row>
    <row r="6" spans="1:8" ht="40.5" x14ac:dyDescent="0.35">
      <c r="A6" s="23" t="s">
        <v>3</v>
      </c>
      <c r="B6" s="24" t="s">
        <v>4</v>
      </c>
      <c r="C6" s="25" t="s">
        <v>5</v>
      </c>
      <c r="D6" s="26">
        <f>D7+D13+D17+D18+D19+D20+D21</f>
        <v>24704488.762679718</v>
      </c>
      <c r="E6" s="26">
        <f>E7+E13+E17+E18+E19+E20+E21</f>
        <v>27756712.894623432</v>
      </c>
      <c r="F6" s="26">
        <f t="shared" ref="F6:F37" si="0">(E6-D6)</f>
        <v>3052224.1319437139</v>
      </c>
      <c r="G6" s="27">
        <f>F6/D6</f>
        <v>0.12354937441792406</v>
      </c>
      <c r="H6" s="24"/>
    </row>
    <row r="7" spans="1:8" outlineLevel="1" x14ac:dyDescent="0.35">
      <c r="A7" s="28">
        <v>1</v>
      </c>
      <c r="B7" s="24" t="s">
        <v>6</v>
      </c>
      <c r="C7" s="25" t="s">
        <v>5</v>
      </c>
      <c r="D7" s="26">
        <f>D9+D10+D11+D12</f>
        <v>1656571.771393466</v>
      </c>
      <c r="E7" s="26">
        <f>E9+E10+E11+E12</f>
        <v>2469799.1599362828</v>
      </c>
      <c r="F7" s="26">
        <f t="shared" si="0"/>
        <v>813227.38854281674</v>
      </c>
      <c r="G7" s="27">
        <f>F7/D7</f>
        <v>0.49090984319909697</v>
      </c>
      <c r="H7" s="24"/>
    </row>
    <row r="8" spans="1:8" outlineLevel="2" x14ac:dyDescent="0.35">
      <c r="A8" s="28"/>
      <c r="B8" s="29" t="s">
        <v>7</v>
      </c>
      <c r="C8" s="28"/>
      <c r="D8" s="30"/>
      <c r="E8" s="30"/>
      <c r="F8" s="30"/>
      <c r="G8" s="27"/>
      <c r="H8" s="29"/>
    </row>
    <row r="9" spans="1:8" outlineLevel="2" x14ac:dyDescent="0.35">
      <c r="A9" s="31" t="s">
        <v>8</v>
      </c>
      <c r="B9" s="29" t="s">
        <v>9</v>
      </c>
      <c r="C9" s="28" t="s">
        <v>5</v>
      </c>
      <c r="D9" s="30">
        <v>79302.738952142841</v>
      </c>
      <c r="E9" s="30">
        <v>79365.360952142903</v>
      </c>
      <c r="F9" s="30">
        <f t="shared" si="0"/>
        <v>62.622000000061234</v>
      </c>
      <c r="G9" s="32">
        <f>F9/D9</f>
        <v>7.8965746741549491E-4</v>
      </c>
      <c r="H9" s="33"/>
    </row>
    <row r="10" spans="1:8" ht="60.75" outlineLevel="2" x14ac:dyDescent="0.35">
      <c r="A10" s="31" t="s">
        <v>10</v>
      </c>
      <c r="B10" s="29" t="s">
        <v>11</v>
      </c>
      <c r="C10" s="28" t="s">
        <v>5</v>
      </c>
      <c r="D10" s="30">
        <v>94662.868128192014</v>
      </c>
      <c r="E10" s="30">
        <v>216010.63312000001</v>
      </c>
      <c r="F10" s="30">
        <f t="shared" si="0"/>
        <v>121347.764991808</v>
      </c>
      <c r="G10" s="34">
        <f>F10/D10</f>
        <v>1.2818940244603556</v>
      </c>
      <c r="H10" s="33" t="s">
        <v>130</v>
      </c>
    </row>
    <row r="11" spans="1:8" ht="40.5" outlineLevel="2" x14ac:dyDescent="0.35">
      <c r="A11" s="31" t="s">
        <v>12</v>
      </c>
      <c r="B11" s="29" t="s">
        <v>13</v>
      </c>
      <c r="C11" s="28" t="s">
        <v>5</v>
      </c>
      <c r="D11" s="30">
        <v>26920.407012452932</v>
      </c>
      <c r="E11" s="30">
        <v>38033.4798648</v>
      </c>
      <c r="F11" s="30">
        <f t="shared" si="0"/>
        <v>11113.072852347068</v>
      </c>
      <c r="G11" s="35">
        <f>F11/D11</f>
        <v>0.4128122151795976</v>
      </c>
      <c r="H11" s="33" t="s">
        <v>131</v>
      </c>
    </row>
    <row r="12" spans="1:8" ht="81" outlineLevel="2" x14ac:dyDescent="0.35">
      <c r="A12" s="31" t="s">
        <v>14</v>
      </c>
      <c r="B12" s="29" t="s">
        <v>15</v>
      </c>
      <c r="C12" s="28" t="s">
        <v>5</v>
      </c>
      <c r="D12" s="30">
        <v>1455685.7573006782</v>
      </c>
      <c r="E12" s="30">
        <v>2136389.6859993399</v>
      </c>
      <c r="F12" s="30">
        <f t="shared" si="0"/>
        <v>680703.92869866174</v>
      </c>
      <c r="G12" s="34">
        <f>F12/D12</f>
        <v>0.46761735854372272</v>
      </c>
      <c r="H12" s="33" t="s">
        <v>138</v>
      </c>
    </row>
    <row r="13" spans="1:8" outlineLevel="1" x14ac:dyDescent="0.35">
      <c r="A13" s="36">
        <v>2</v>
      </c>
      <c r="B13" s="37" t="s">
        <v>16</v>
      </c>
      <c r="C13" s="38" t="s">
        <v>5</v>
      </c>
      <c r="D13" s="39">
        <f>D15+D16</f>
        <v>9029267.7013043724</v>
      </c>
      <c r="E13" s="39">
        <f>E15+E16</f>
        <v>9344061.7612420041</v>
      </c>
      <c r="F13" s="39">
        <f t="shared" si="0"/>
        <v>314794.05993763171</v>
      </c>
      <c r="G13" s="27">
        <f>F13/D13</f>
        <v>3.4863742038809681E-2</v>
      </c>
      <c r="H13" s="37"/>
    </row>
    <row r="14" spans="1:8" outlineLevel="2" x14ac:dyDescent="0.35">
      <c r="A14" s="31"/>
      <c r="B14" s="29" t="s">
        <v>7</v>
      </c>
      <c r="C14" s="28"/>
      <c r="D14" s="30"/>
      <c r="E14" s="30"/>
      <c r="F14" s="30"/>
      <c r="G14" s="27"/>
      <c r="H14" s="29"/>
    </row>
    <row r="15" spans="1:8" outlineLevel="2" x14ac:dyDescent="0.35">
      <c r="A15" s="31" t="s">
        <v>17</v>
      </c>
      <c r="B15" s="29" t="s">
        <v>18</v>
      </c>
      <c r="C15" s="28" t="s">
        <v>5</v>
      </c>
      <c r="D15" s="30">
        <v>7986968.3337499984</v>
      </c>
      <c r="E15" s="30">
        <v>8265423.9374099998</v>
      </c>
      <c r="F15" s="30">
        <f t="shared" si="0"/>
        <v>278455.60366000142</v>
      </c>
      <c r="G15" s="35">
        <f t="shared" ref="G15:G34" si="1">F15/D15</f>
        <v>3.4863742038809667E-2</v>
      </c>
      <c r="H15" s="71" t="s">
        <v>128</v>
      </c>
    </row>
    <row r="16" spans="1:8" outlineLevel="2" x14ac:dyDescent="0.35">
      <c r="A16" s="31" t="s">
        <v>19</v>
      </c>
      <c r="B16" s="29" t="s">
        <v>20</v>
      </c>
      <c r="C16" s="28" t="s">
        <v>5</v>
      </c>
      <c r="D16" s="30">
        <v>1042299.3675543749</v>
      </c>
      <c r="E16" s="30">
        <v>1078637.823832005</v>
      </c>
      <c r="F16" s="30">
        <f t="shared" si="0"/>
        <v>36338.456277630175</v>
      </c>
      <c r="G16" s="35">
        <f t="shared" si="1"/>
        <v>3.4863742038809653E-2</v>
      </c>
      <c r="H16" s="71"/>
    </row>
    <row r="17" spans="1:8" ht="81" outlineLevel="1" x14ac:dyDescent="0.35">
      <c r="A17" s="31" t="s">
        <v>21</v>
      </c>
      <c r="B17" s="29" t="s">
        <v>22</v>
      </c>
      <c r="C17" s="28" t="s">
        <v>5</v>
      </c>
      <c r="D17" s="30">
        <v>4952136.524965235</v>
      </c>
      <c r="E17" s="67">
        <v>5593883.25208</v>
      </c>
      <c r="F17" s="30">
        <f t="shared" si="0"/>
        <v>641746.72711476497</v>
      </c>
      <c r="G17" s="34">
        <f t="shared" si="1"/>
        <v>0.12958986972179046</v>
      </c>
      <c r="H17" s="29" t="s">
        <v>136</v>
      </c>
    </row>
    <row r="18" spans="1:8" ht="40.5" outlineLevel="1" x14ac:dyDescent="0.35">
      <c r="A18" s="31">
        <v>4</v>
      </c>
      <c r="B18" s="29" t="s">
        <v>23</v>
      </c>
      <c r="C18" s="28" t="s">
        <v>5</v>
      </c>
      <c r="D18" s="30">
        <v>7923883.5006614123</v>
      </c>
      <c r="E18" s="30">
        <v>8503306.6648200005</v>
      </c>
      <c r="F18" s="30">
        <f t="shared" si="0"/>
        <v>579423.16415858828</v>
      </c>
      <c r="G18" s="34">
        <f t="shared" si="1"/>
        <v>7.3123634908340507E-2</v>
      </c>
      <c r="H18" s="29" t="s">
        <v>141</v>
      </c>
    </row>
    <row r="19" spans="1:8" ht="81" outlineLevel="1" x14ac:dyDescent="0.35">
      <c r="A19" s="31">
        <v>5</v>
      </c>
      <c r="B19" s="29" t="s">
        <v>24</v>
      </c>
      <c r="C19" s="28" t="s">
        <v>5</v>
      </c>
      <c r="D19" s="30">
        <v>923642.30972874397</v>
      </c>
      <c r="E19" s="30">
        <v>1353074.8314</v>
      </c>
      <c r="F19" s="30">
        <f t="shared" si="0"/>
        <v>429432.52167125605</v>
      </c>
      <c r="G19" s="34">
        <f t="shared" si="1"/>
        <v>0.46493379217044761</v>
      </c>
      <c r="H19" s="29" t="s">
        <v>133</v>
      </c>
    </row>
    <row r="20" spans="1:8" ht="60.75" outlineLevel="1" x14ac:dyDescent="0.35">
      <c r="A20" s="31">
        <v>6</v>
      </c>
      <c r="B20" s="29" t="s">
        <v>25</v>
      </c>
      <c r="C20" s="28" t="s">
        <v>5</v>
      </c>
      <c r="D20" s="30">
        <v>1481.855</v>
      </c>
      <c r="E20" s="30">
        <v>1547.2159999999999</v>
      </c>
      <c r="F20" s="30">
        <f t="shared" si="0"/>
        <v>65.360999999999876</v>
      </c>
      <c r="G20" s="34">
        <f t="shared" si="1"/>
        <v>4.410755438285114E-2</v>
      </c>
      <c r="H20" s="33" t="s">
        <v>140</v>
      </c>
    </row>
    <row r="21" spans="1:8" s="5" customFormat="1" outlineLevel="1" x14ac:dyDescent="0.35">
      <c r="A21" s="36">
        <v>7</v>
      </c>
      <c r="B21" s="37" t="s">
        <v>26</v>
      </c>
      <c r="C21" s="38" t="s">
        <v>5</v>
      </c>
      <c r="D21" s="26">
        <f>D22+D23+D24+D25+D26+D27+D28+D29+D30+D31+D32</f>
        <v>217505.09962648901</v>
      </c>
      <c r="E21" s="26">
        <f>E22+E23+E24+E25+E26+E27+E28+E29+E30+E31+E32</f>
        <v>491040.0091451495</v>
      </c>
      <c r="F21" s="26">
        <f t="shared" si="0"/>
        <v>273534.90951866051</v>
      </c>
      <c r="G21" s="27">
        <f t="shared" si="1"/>
        <v>1.2576022814563372</v>
      </c>
      <c r="H21" s="37"/>
    </row>
    <row r="22" spans="1:8" s="6" customFormat="1" ht="121.5" outlineLevel="2" x14ac:dyDescent="0.35">
      <c r="A22" s="31" t="s">
        <v>27</v>
      </c>
      <c r="B22" s="29" t="s">
        <v>28</v>
      </c>
      <c r="C22" s="28" t="s">
        <v>5</v>
      </c>
      <c r="D22" s="30">
        <v>14731.824640000001</v>
      </c>
      <c r="E22" s="30">
        <v>19489.550724285713</v>
      </c>
      <c r="F22" s="30">
        <f t="shared" si="0"/>
        <v>4757.7260842857122</v>
      </c>
      <c r="G22" s="34">
        <f t="shared" si="1"/>
        <v>0.32295565556539996</v>
      </c>
      <c r="H22" s="29" t="s">
        <v>135</v>
      </c>
    </row>
    <row r="23" spans="1:8" ht="141.75" outlineLevel="2" x14ac:dyDescent="0.35">
      <c r="A23" s="31" t="s">
        <v>29</v>
      </c>
      <c r="B23" s="29" t="s">
        <v>30</v>
      </c>
      <c r="C23" s="28" t="s">
        <v>5</v>
      </c>
      <c r="D23" s="30">
        <v>20739.948225984001</v>
      </c>
      <c r="E23" s="30">
        <v>151148.93850000002</v>
      </c>
      <c r="F23" s="40">
        <f t="shared" si="0"/>
        <v>130408.99027401602</v>
      </c>
      <c r="G23" s="41">
        <f t="shared" si="1"/>
        <v>6.2878165776052128</v>
      </c>
      <c r="H23" s="42" t="s">
        <v>149</v>
      </c>
    </row>
    <row r="24" spans="1:8" ht="60.75" outlineLevel="2" x14ac:dyDescent="0.35">
      <c r="A24" s="31" t="s">
        <v>31</v>
      </c>
      <c r="B24" s="29" t="s">
        <v>32</v>
      </c>
      <c r="C24" s="28" t="s">
        <v>5</v>
      </c>
      <c r="D24" s="30">
        <v>6509.2863038440664</v>
      </c>
      <c r="E24" s="30">
        <v>132589.18503270272</v>
      </c>
      <c r="F24" s="30">
        <f t="shared" si="0"/>
        <v>126079.89872885865</v>
      </c>
      <c r="G24" s="34">
        <f t="shared" si="1"/>
        <v>19.369235403642026</v>
      </c>
      <c r="H24" s="33" t="s">
        <v>134</v>
      </c>
    </row>
    <row r="25" spans="1:8" outlineLevel="2" x14ac:dyDescent="0.35">
      <c r="A25" s="31" t="s">
        <v>33</v>
      </c>
      <c r="B25" s="29" t="s">
        <v>34</v>
      </c>
      <c r="C25" s="28" t="s">
        <v>5</v>
      </c>
      <c r="D25" s="30">
        <v>11927.05</v>
      </c>
      <c r="E25" s="30">
        <v>11927.050010000001</v>
      </c>
      <c r="F25" s="30">
        <f t="shared" si="0"/>
        <v>1.0000001566368155E-5</v>
      </c>
      <c r="G25" s="34">
        <f t="shared" si="1"/>
        <v>8.3843042213859718E-10</v>
      </c>
      <c r="H25" s="29"/>
    </row>
    <row r="26" spans="1:8" outlineLevel="2" x14ac:dyDescent="0.35">
      <c r="A26" s="31" t="s">
        <v>35</v>
      </c>
      <c r="B26" s="29" t="s">
        <v>36</v>
      </c>
      <c r="C26" s="28" t="s">
        <v>5</v>
      </c>
      <c r="D26" s="30">
        <v>27667.882028042859</v>
      </c>
      <c r="E26" s="30">
        <v>27651.9038444</v>
      </c>
      <c r="F26" s="30">
        <f t="shared" si="0"/>
        <v>-15.978183642859221</v>
      </c>
      <c r="G26" s="35">
        <f t="shared" si="1"/>
        <v>-5.7749934117344039E-4</v>
      </c>
      <c r="H26" s="29"/>
    </row>
    <row r="27" spans="1:8" ht="40.5" outlineLevel="2" x14ac:dyDescent="0.35">
      <c r="A27" s="31" t="s">
        <v>37</v>
      </c>
      <c r="B27" s="29" t="s">
        <v>38</v>
      </c>
      <c r="C27" s="28" t="s">
        <v>5</v>
      </c>
      <c r="D27" s="30">
        <v>1155.8561664000001</v>
      </c>
      <c r="E27" s="30">
        <v>4585.178609999999</v>
      </c>
      <c r="F27" s="30">
        <f t="shared" si="0"/>
        <v>3429.3224435999991</v>
      </c>
      <c r="G27" s="34">
        <f t="shared" si="1"/>
        <v>2.9669110597738806</v>
      </c>
      <c r="H27" s="29" t="s">
        <v>143</v>
      </c>
    </row>
    <row r="28" spans="1:8" ht="60.75" outlineLevel="2" x14ac:dyDescent="0.35">
      <c r="A28" s="31" t="s">
        <v>39</v>
      </c>
      <c r="B28" s="29" t="s">
        <v>40</v>
      </c>
      <c r="C28" s="28" t="s">
        <v>5</v>
      </c>
      <c r="D28" s="30">
        <v>2198.4520000000002</v>
      </c>
      <c r="E28" s="30">
        <v>3088.44</v>
      </c>
      <c r="F28" s="30">
        <f t="shared" si="0"/>
        <v>889.98799999999983</v>
      </c>
      <c r="G28" s="34">
        <f t="shared" si="1"/>
        <v>0.40482484948500114</v>
      </c>
      <c r="H28" s="43" t="s">
        <v>124</v>
      </c>
    </row>
    <row r="29" spans="1:8" ht="60.75" outlineLevel="2" x14ac:dyDescent="0.35">
      <c r="A29" s="31" t="s">
        <v>41</v>
      </c>
      <c r="B29" s="29" t="s">
        <v>42</v>
      </c>
      <c r="C29" s="28" t="s">
        <v>5</v>
      </c>
      <c r="D29" s="30">
        <v>6009.0534400558199</v>
      </c>
      <c r="E29" s="30">
        <v>10540.245138046768</v>
      </c>
      <c r="F29" s="30">
        <f t="shared" si="0"/>
        <v>4531.1916979909483</v>
      </c>
      <c r="G29" s="34">
        <f t="shared" si="1"/>
        <v>0.75406080894312311</v>
      </c>
      <c r="H29" s="33" t="s">
        <v>121</v>
      </c>
    </row>
    <row r="30" spans="1:8" ht="40.5" outlineLevel="2" x14ac:dyDescent="0.35">
      <c r="A30" s="31" t="s">
        <v>43</v>
      </c>
      <c r="B30" s="29" t="s">
        <v>44</v>
      </c>
      <c r="C30" s="28" t="s">
        <v>5</v>
      </c>
      <c r="D30" s="30">
        <v>668.62966393600004</v>
      </c>
      <c r="E30" s="30">
        <v>956.83928571428567</v>
      </c>
      <c r="F30" s="30">
        <f t="shared" si="0"/>
        <v>288.20962177828562</v>
      </c>
      <c r="G30" s="34">
        <f t="shared" si="1"/>
        <v>0.4310452217774659</v>
      </c>
      <c r="H30" s="33" t="s">
        <v>127</v>
      </c>
    </row>
    <row r="31" spans="1:8" ht="40.5" outlineLevel="2" x14ac:dyDescent="0.35">
      <c r="A31" s="31" t="s">
        <v>45</v>
      </c>
      <c r="B31" s="29" t="s">
        <v>46</v>
      </c>
      <c r="C31" s="28" t="s">
        <v>5</v>
      </c>
      <c r="D31" s="30">
        <v>72261.747816000003</v>
      </c>
      <c r="E31" s="30">
        <v>73248.810740000015</v>
      </c>
      <c r="F31" s="30">
        <f t="shared" si="0"/>
        <v>987.06292400001257</v>
      </c>
      <c r="G31" s="34">
        <f t="shared" si="1"/>
        <v>1.3659549538067771E-2</v>
      </c>
      <c r="H31" s="33" t="s">
        <v>148</v>
      </c>
    </row>
    <row r="32" spans="1:8" outlineLevel="2" x14ac:dyDescent="0.35">
      <c r="A32" s="31" t="s">
        <v>116</v>
      </c>
      <c r="B32" s="29" t="s">
        <v>47</v>
      </c>
      <c r="C32" s="28" t="s">
        <v>5</v>
      </c>
      <c r="D32" s="30">
        <v>53635.36934222628</v>
      </c>
      <c r="E32" s="30">
        <v>55813.867259999999</v>
      </c>
      <c r="F32" s="30">
        <f t="shared" si="0"/>
        <v>2178.4979177737187</v>
      </c>
      <c r="G32" s="34">
        <f t="shared" si="1"/>
        <v>4.0616815815578279E-2</v>
      </c>
      <c r="H32" s="42" t="s">
        <v>139</v>
      </c>
    </row>
    <row r="33" spans="1:8" x14ac:dyDescent="0.35">
      <c r="A33" s="23" t="s">
        <v>48</v>
      </c>
      <c r="B33" s="24" t="s">
        <v>49</v>
      </c>
      <c r="C33" s="25" t="s">
        <v>5</v>
      </c>
      <c r="D33" s="26">
        <f>D34</f>
        <v>2334007.4889798039</v>
      </c>
      <c r="E33" s="26">
        <f>E34</f>
        <v>2522380.0086411489</v>
      </c>
      <c r="F33" s="26">
        <f t="shared" si="0"/>
        <v>188372.51966134505</v>
      </c>
      <c r="G33" s="27">
        <f t="shared" si="1"/>
        <v>8.0707761457818966E-2</v>
      </c>
      <c r="H33" s="24"/>
    </row>
    <row r="34" spans="1:8" x14ac:dyDescent="0.35">
      <c r="A34" s="23">
        <v>8</v>
      </c>
      <c r="B34" s="24" t="s">
        <v>50</v>
      </c>
      <c r="C34" s="25" t="s">
        <v>5</v>
      </c>
      <c r="D34" s="26">
        <f>D36+D37+D38+D39+D40++D41+D42+D43+D44+D45</f>
        <v>2334007.4889798039</v>
      </c>
      <c r="E34" s="26">
        <f>E36+E37+E38+E39+E40++E41+E42+E43+E44+E45</f>
        <v>2522380.0086411489</v>
      </c>
      <c r="F34" s="26">
        <f t="shared" si="0"/>
        <v>188372.51966134505</v>
      </c>
      <c r="G34" s="27">
        <f t="shared" si="1"/>
        <v>8.0707761457818966E-2</v>
      </c>
      <c r="H34" s="24"/>
    </row>
    <row r="35" spans="1:8" outlineLevel="1" x14ac:dyDescent="0.35">
      <c r="A35" s="31"/>
      <c r="B35" s="29" t="s">
        <v>7</v>
      </c>
      <c r="C35" s="28"/>
      <c r="D35" s="30"/>
      <c r="E35" s="30"/>
      <c r="F35" s="30"/>
      <c r="G35" s="27"/>
      <c r="H35" s="29"/>
    </row>
    <row r="36" spans="1:8" outlineLevel="1" x14ac:dyDescent="0.35">
      <c r="A36" s="31" t="s">
        <v>51</v>
      </c>
      <c r="B36" s="29" t="s">
        <v>52</v>
      </c>
      <c r="C36" s="28" t="s">
        <v>5</v>
      </c>
      <c r="D36" s="30">
        <v>802154.54160999996</v>
      </c>
      <c r="E36" s="30">
        <v>809267.69643000001</v>
      </c>
      <c r="F36" s="30">
        <f t="shared" si="0"/>
        <v>7113.1548200000543</v>
      </c>
      <c r="G36" s="32">
        <f t="shared" ref="G36:G59" si="2">F36/D36</f>
        <v>8.8675616119099458E-3</v>
      </c>
      <c r="H36" s="29"/>
    </row>
    <row r="37" spans="1:8" outlineLevel="1" x14ac:dyDescent="0.35">
      <c r="A37" s="31" t="s">
        <v>53</v>
      </c>
      <c r="B37" s="29" t="s">
        <v>20</v>
      </c>
      <c r="C37" s="28" t="s">
        <v>5</v>
      </c>
      <c r="D37" s="30">
        <v>104681.16768010501</v>
      </c>
      <c r="E37" s="30">
        <v>105609.434384115</v>
      </c>
      <c r="F37" s="30">
        <f t="shared" si="0"/>
        <v>928.26670400999137</v>
      </c>
      <c r="G37" s="32">
        <f t="shared" si="2"/>
        <v>8.8675616119097932E-3</v>
      </c>
      <c r="H37" s="29"/>
    </row>
    <row r="38" spans="1:8" outlineLevel="1" x14ac:dyDescent="0.35">
      <c r="A38" s="31" t="s">
        <v>54</v>
      </c>
      <c r="B38" s="29" t="s">
        <v>22</v>
      </c>
      <c r="C38" s="28" t="s">
        <v>5</v>
      </c>
      <c r="D38" s="30">
        <v>7676.2233600000009</v>
      </c>
      <c r="E38" s="67">
        <v>7676.2233600000009</v>
      </c>
      <c r="F38" s="30">
        <f t="shared" ref="F38:F67" si="3">(E38-D38)</f>
        <v>0</v>
      </c>
      <c r="G38" s="34">
        <f t="shared" si="2"/>
        <v>0</v>
      </c>
      <c r="H38" s="29"/>
    </row>
    <row r="39" spans="1:8" outlineLevel="1" x14ac:dyDescent="0.35">
      <c r="A39" s="31" t="s">
        <v>55</v>
      </c>
      <c r="B39" s="29" t="s">
        <v>56</v>
      </c>
      <c r="C39" s="28" t="s">
        <v>5</v>
      </c>
      <c r="D39" s="30">
        <v>1174630.9169999999</v>
      </c>
      <c r="E39" s="30">
        <v>1196388.6000000001</v>
      </c>
      <c r="F39" s="30">
        <f t="shared" si="3"/>
        <v>21757.683000000194</v>
      </c>
      <c r="G39" s="34">
        <f t="shared" si="2"/>
        <v>1.8522995338458467E-2</v>
      </c>
      <c r="H39" s="29"/>
    </row>
    <row r="40" spans="1:8" ht="81" outlineLevel="1" x14ac:dyDescent="0.35">
      <c r="A40" s="31" t="s">
        <v>57</v>
      </c>
      <c r="B40" s="29" t="s">
        <v>58</v>
      </c>
      <c r="C40" s="28" t="s">
        <v>5</v>
      </c>
      <c r="D40" s="30">
        <v>2741.9136223126757</v>
      </c>
      <c r="E40" s="30">
        <v>6582.342877711194</v>
      </c>
      <c r="F40" s="30">
        <f t="shared" si="3"/>
        <v>3840.4292553985183</v>
      </c>
      <c r="G40" s="34">
        <f t="shared" si="2"/>
        <v>1.4006383075478857</v>
      </c>
      <c r="H40" s="33" t="s">
        <v>144</v>
      </c>
    </row>
    <row r="41" spans="1:8" s="7" customFormat="1" ht="81" outlineLevel="1" x14ac:dyDescent="0.35">
      <c r="A41" s="31" t="s">
        <v>59</v>
      </c>
      <c r="B41" s="29" t="s">
        <v>60</v>
      </c>
      <c r="C41" s="28" t="s">
        <v>5</v>
      </c>
      <c r="D41" s="30">
        <v>454.83767680000005</v>
      </c>
      <c r="E41" s="30">
        <v>2200.3457199999998</v>
      </c>
      <c r="F41" s="30">
        <f t="shared" si="3"/>
        <v>1745.5080431999997</v>
      </c>
      <c r="G41" s="34">
        <f t="shared" si="2"/>
        <v>3.8376505118935644</v>
      </c>
      <c r="H41" s="44" t="s">
        <v>118</v>
      </c>
    </row>
    <row r="42" spans="1:8" s="7" customFormat="1" outlineLevel="1" x14ac:dyDescent="0.35">
      <c r="A42" s="31" t="s">
        <v>61</v>
      </c>
      <c r="B42" s="29" t="s">
        <v>28</v>
      </c>
      <c r="C42" s="28" t="s">
        <v>5</v>
      </c>
      <c r="D42" s="30">
        <v>869.20620800000006</v>
      </c>
      <c r="E42" s="30">
        <v>965.3797717857143</v>
      </c>
      <c r="F42" s="30">
        <f t="shared" si="3"/>
        <v>96.173563785714236</v>
      </c>
      <c r="G42" s="34">
        <f t="shared" si="2"/>
        <v>0.11064527945216221</v>
      </c>
      <c r="H42" s="29" t="s">
        <v>145</v>
      </c>
    </row>
    <row r="43" spans="1:8" s="7" customFormat="1" ht="81" outlineLevel="1" x14ac:dyDescent="0.35">
      <c r="A43" s="31" t="s">
        <v>62</v>
      </c>
      <c r="B43" s="29" t="s">
        <v>63</v>
      </c>
      <c r="C43" s="28" t="s">
        <v>5</v>
      </c>
      <c r="D43" s="30">
        <v>28681.872499072004</v>
      </c>
      <c r="E43" s="30">
        <v>52216.429999999993</v>
      </c>
      <c r="F43" s="30">
        <f t="shared" si="3"/>
        <v>23534.557500927989</v>
      </c>
      <c r="G43" s="34">
        <f t="shared" si="2"/>
        <v>0.82053769333537918</v>
      </c>
      <c r="H43" s="33" t="s">
        <v>146</v>
      </c>
    </row>
    <row r="44" spans="1:8" outlineLevel="1" x14ac:dyDescent="0.35">
      <c r="A44" s="31" t="s">
        <v>64</v>
      </c>
      <c r="B44" s="29" t="s">
        <v>65</v>
      </c>
      <c r="C44" s="28" t="s">
        <v>5</v>
      </c>
      <c r="D44" s="30">
        <v>8275.7075600000007</v>
      </c>
      <c r="E44" s="30">
        <v>8832.6522199999999</v>
      </c>
      <c r="F44" s="30">
        <f t="shared" si="3"/>
        <v>556.9446599999992</v>
      </c>
      <c r="G44" s="34">
        <f t="shared" si="2"/>
        <v>6.7298736206188411E-2</v>
      </c>
      <c r="H44" s="33" t="s">
        <v>142</v>
      </c>
    </row>
    <row r="45" spans="1:8" s="5" customFormat="1" outlineLevel="1" x14ac:dyDescent="0.35">
      <c r="A45" s="45" t="s">
        <v>66</v>
      </c>
      <c r="B45" s="37" t="s">
        <v>67</v>
      </c>
      <c r="C45" s="38" t="s">
        <v>5</v>
      </c>
      <c r="D45" s="39">
        <f>SUM(D46:D57)</f>
        <v>203841.10176351448</v>
      </c>
      <c r="E45" s="39">
        <f>SUM(E46:E57)</f>
        <v>332640.9038775363</v>
      </c>
      <c r="F45" s="39">
        <f t="shared" si="3"/>
        <v>128799.80211402182</v>
      </c>
      <c r="G45" s="46">
        <f t="shared" si="2"/>
        <v>0.63186374582810312</v>
      </c>
      <c r="H45" s="37"/>
    </row>
    <row r="46" spans="1:8" ht="41.25" outlineLevel="2" x14ac:dyDescent="0.35">
      <c r="A46" s="31" t="s">
        <v>68</v>
      </c>
      <c r="B46" s="29" t="s">
        <v>69</v>
      </c>
      <c r="C46" s="28" t="s">
        <v>5</v>
      </c>
      <c r="D46" s="30">
        <v>180789.01817600001</v>
      </c>
      <c r="E46" s="30">
        <v>287386.83942999999</v>
      </c>
      <c r="F46" s="30">
        <f t="shared" si="3"/>
        <v>106597.82125399998</v>
      </c>
      <c r="G46" s="34">
        <f t="shared" si="2"/>
        <v>0.58962553328447131</v>
      </c>
      <c r="H46" s="47" t="s">
        <v>132</v>
      </c>
    </row>
    <row r="47" spans="1:8" s="7" customFormat="1" outlineLevel="2" x14ac:dyDescent="0.35">
      <c r="A47" s="31" t="s">
        <v>70</v>
      </c>
      <c r="B47" s="29" t="s">
        <v>71</v>
      </c>
      <c r="C47" s="28" t="s">
        <v>5</v>
      </c>
      <c r="D47" s="30">
        <v>105.65848000000001</v>
      </c>
      <c r="E47" s="30">
        <v>104.28294</v>
      </c>
      <c r="F47" s="30">
        <f t="shared" si="3"/>
        <v>-1.3755400000000151</v>
      </c>
      <c r="G47" s="34">
        <f t="shared" si="2"/>
        <v>-1.3018737350755139E-2</v>
      </c>
      <c r="H47" s="44" t="s">
        <v>120</v>
      </c>
    </row>
    <row r="48" spans="1:8" outlineLevel="2" x14ac:dyDescent="0.35">
      <c r="A48" s="31" t="s">
        <v>72</v>
      </c>
      <c r="B48" s="29" t="s">
        <v>32</v>
      </c>
      <c r="C48" s="28" t="s">
        <v>5</v>
      </c>
      <c r="D48" s="30">
        <v>117.99729729729729</v>
      </c>
      <c r="E48" s="30">
        <v>117.99729729729729</v>
      </c>
      <c r="F48" s="30">
        <f t="shared" si="3"/>
        <v>0</v>
      </c>
      <c r="G48" s="34">
        <f t="shared" si="2"/>
        <v>0</v>
      </c>
      <c r="H48" s="29"/>
    </row>
    <row r="49" spans="1:8" s="7" customFormat="1" ht="41.25" outlineLevel="2" x14ac:dyDescent="0.35">
      <c r="A49" s="31" t="s">
        <v>73</v>
      </c>
      <c r="B49" s="29" t="s">
        <v>36</v>
      </c>
      <c r="C49" s="28" t="s">
        <v>5</v>
      </c>
      <c r="D49" s="30">
        <v>5779.3704518308568</v>
      </c>
      <c r="E49" s="30">
        <v>10229.099903999999</v>
      </c>
      <c r="F49" s="30">
        <f t="shared" si="3"/>
        <v>4449.729452169142</v>
      </c>
      <c r="G49" s="34">
        <f t="shared" si="2"/>
        <v>0.76993324606134295</v>
      </c>
      <c r="H49" s="47" t="s">
        <v>122</v>
      </c>
    </row>
    <row r="50" spans="1:8" ht="40.5" outlineLevel="2" x14ac:dyDescent="0.35">
      <c r="A50" s="31" t="s">
        <v>74</v>
      </c>
      <c r="B50" s="29" t="s">
        <v>75</v>
      </c>
      <c r="C50" s="28" t="s">
        <v>5</v>
      </c>
      <c r="D50" s="30">
        <v>2414.2856957439999</v>
      </c>
      <c r="E50" s="30">
        <v>11020.74375</v>
      </c>
      <c r="F50" s="30">
        <f t="shared" si="3"/>
        <v>8606.4580542559997</v>
      </c>
      <c r="G50" s="34">
        <f t="shared" si="2"/>
        <v>3.5648051386079995</v>
      </c>
      <c r="H50" s="48" t="s">
        <v>119</v>
      </c>
    </row>
    <row r="51" spans="1:8" ht="41.25" outlineLevel="2" x14ac:dyDescent="0.35">
      <c r="A51" s="31" t="s">
        <v>76</v>
      </c>
      <c r="B51" s="29" t="s">
        <v>47</v>
      </c>
      <c r="C51" s="28" t="s">
        <v>5</v>
      </c>
      <c r="D51" s="30">
        <v>1226.5344000000002</v>
      </c>
      <c r="E51" s="30">
        <v>6336.81</v>
      </c>
      <c r="F51" s="30">
        <f t="shared" si="3"/>
        <v>5110.2755999999999</v>
      </c>
      <c r="G51" s="34">
        <f t="shared" si="2"/>
        <v>4.166434793838639</v>
      </c>
      <c r="H51" s="47" t="s">
        <v>147</v>
      </c>
    </row>
    <row r="52" spans="1:8" ht="81.75" outlineLevel="2" x14ac:dyDescent="0.35">
      <c r="A52" s="31" t="s">
        <v>77</v>
      </c>
      <c r="B52" s="29" t="s">
        <v>40</v>
      </c>
      <c r="C52" s="28" t="s">
        <v>5</v>
      </c>
      <c r="D52" s="30">
        <v>1205.6679999999999</v>
      </c>
      <c r="E52" s="30">
        <v>1355</v>
      </c>
      <c r="F52" s="30">
        <f t="shared" si="3"/>
        <v>149.33200000000011</v>
      </c>
      <c r="G52" s="34">
        <f t="shared" si="2"/>
        <v>0.12385830925263018</v>
      </c>
      <c r="H52" s="49" t="s">
        <v>125</v>
      </c>
    </row>
    <row r="53" spans="1:8" outlineLevel="2" x14ac:dyDescent="0.35">
      <c r="A53" s="31" t="s">
        <v>78</v>
      </c>
      <c r="B53" s="29" t="s">
        <v>79</v>
      </c>
      <c r="C53" s="28" t="s">
        <v>5</v>
      </c>
      <c r="D53" s="30">
        <v>436.43744782119859</v>
      </c>
      <c r="E53" s="30">
        <v>431.52986195323251</v>
      </c>
      <c r="F53" s="30">
        <f t="shared" si="3"/>
        <v>-4.9075858679660769</v>
      </c>
      <c r="G53" s="34">
        <f t="shared" si="2"/>
        <v>-1.1244648900927117E-2</v>
      </c>
      <c r="H53" s="44" t="s">
        <v>120</v>
      </c>
    </row>
    <row r="54" spans="1:8" ht="40.5" outlineLevel="2" x14ac:dyDescent="0.35">
      <c r="A54" s="31" t="s">
        <v>80</v>
      </c>
      <c r="B54" s="29" t="s">
        <v>44</v>
      </c>
      <c r="C54" s="28" t="s">
        <v>5</v>
      </c>
      <c r="D54" s="30">
        <v>17.413760000000003</v>
      </c>
      <c r="E54" s="30">
        <v>36.160714285714285</v>
      </c>
      <c r="F54" s="30">
        <f t="shared" si="3"/>
        <v>18.746954285714281</v>
      </c>
      <c r="G54" s="34">
        <f t="shared" si="2"/>
        <v>1.0765598173923538</v>
      </c>
      <c r="H54" s="33" t="s">
        <v>127</v>
      </c>
    </row>
    <row r="55" spans="1:8" outlineLevel="2" x14ac:dyDescent="0.35">
      <c r="A55" s="31" t="s">
        <v>81</v>
      </c>
      <c r="B55" s="29" t="s">
        <v>46</v>
      </c>
      <c r="C55" s="28" t="s">
        <v>5</v>
      </c>
      <c r="D55" s="30">
        <v>2680.7394248211199</v>
      </c>
      <c r="E55" s="30">
        <v>6599.6081000000004</v>
      </c>
      <c r="F55" s="30">
        <f t="shared" si="3"/>
        <v>3918.8686751788805</v>
      </c>
      <c r="G55" s="34">
        <f t="shared" si="2"/>
        <v>1.4618610965668095</v>
      </c>
      <c r="H55" s="33" t="s">
        <v>126</v>
      </c>
    </row>
    <row r="56" spans="1:8" outlineLevel="2" x14ac:dyDescent="0.35">
      <c r="A56" s="31" t="s">
        <v>82</v>
      </c>
      <c r="B56" s="29" t="s">
        <v>83</v>
      </c>
      <c r="C56" s="28" t="s">
        <v>5</v>
      </c>
      <c r="D56" s="30">
        <v>5007.2067500000003</v>
      </c>
      <c r="E56" s="30">
        <v>4962.0600000000004</v>
      </c>
      <c r="F56" s="30">
        <f t="shared" si="3"/>
        <v>-45.146749999999884</v>
      </c>
      <c r="G56" s="34">
        <f t="shared" si="2"/>
        <v>-9.0163542777617241E-3</v>
      </c>
      <c r="H56" s="29"/>
    </row>
    <row r="57" spans="1:8" outlineLevel="2" x14ac:dyDescent="0.35">
      <c r="A57" s="31" t="s">
        <v>84</v>
      </c>
      <c r="B57" s="29" t="s">
        <v>85</v>
      </c>
      <c r="C57" s="28" t="s">
        <v>5</v>
      </c>
      <c r="D57" s="30">
        <v>4060.7718799999998</v>
      </c>
      <c r="E57" s="30">
        <v>4060.7718799999998</v>
      </c>
      <c r="F57" s="30">
        <f t="shared" si="3"/>
        <v>0</v>
      </c>
      <c r="G57" s="34">
        <f t="shared" si="2"/>
        <v>0</v>
      </c>
      <c r="H57" s="29"/>
    </row>
    <row r="58" spans="1:8" x14ac:dyDescent="0.35">
      <c r="A58" s="23">
        <v>9</v>
      </c>
      <c r="B58" s="24" t="s">
        <v>114</v>
      </c>
      <c r="C58" s="28" t="s">
        <v>5</v>
      </c>
      <c r="D58" s="26">
        <v>5748.5065999999997</v>
      </c>
      <c r="E58" s="26">
        <v>5748.5065999999997</v>
      </c>
      <c r="F58" s="26">
        <f t="shared" si="3"/>
        <v>0</v>
      </c>
      <c r="G58" s="27">
        <f t="shared" si="2"/>
        <v>0</v>
      </c>
      <c r="H58" s="33" t="s">
        <v>137</v>
      </c>
    </row>
    <row r="59" spans="1:8" x14ac:dyDescent="0.35">
      <c r="A59" s="21" t="s">
        <v>86</v>
      </c>
      <c r="B59" s="24" t="s">
        <v>87</v>
      </c>
      <c r="C59" s="28" t="s">
        <v>5</v>
      </c>
      <c r="D59" s="26">
        <f>D6+D33+D58</f>
        <v>27044244.758259524</v>
      </c>
      <c r="E59" s="26">
        <f>E6+E33+E58</f>
        <v>30284841.409864582</v>
      </c>
      <c r="F59" s="26">
        <f t="shared" si="3"/>
        <v>3240596.6516050585</v>
      </c>
      <c r="G59" s="27">
        <f t="shared" si="2"/>
        <v>0.11982574039585095</v>
      </c>
      <c r="H59" s="24"/>
    </row>
    <row r="60" spans="1:8" x14ac:dyDescent="0.35">
      <c r="A60" s="50" t="s">
        <v>88</v>
      </c>
      <c r="B60" s="29" t="s">
        <v>113</v>
      </c>
      <c r="C60" s="28" t="s">
        <v>5</v>
      </c>
      <c r="D60" s="51">
        <v>0</v>
      </c>
      <c r="E60" s="51">
        <f>-1*(F59)+F75</f>
        <v>-2168442.6379077472</v>
      </c>
      <c r="F60" s="51">
        <f t="shared" si="3"/>
        <v>-2168442.6379077472</v>
      </c>
      <c r="G60" s="34">
        <v>0</v>
      </c>
      <c r="H60" s="29"/>
    </row>
    <row r="61" spans="1:8" x14ac:dyDescent="0.35">
      <c r="A61" s="21" t="s">
        <v>89</v>
      </c>
      <c r="B61" s="24" t="s">
        <v>90</v>
      </c>
      <c r="C61" s="28" t="s">
        <v>5</v>
      </c>
      <c r="D61" s="26">
        <f>D59+D60</f>
        <v>27044244.758259524</v>
      </c>
      <c r="E61" s="26">
        <f>E59+E60</f>
        <v>28116398.771956835</v>
      </c>
      <c r="F61" s="65">
        <f>(E61-D61)</f>
        <v>1072154.0136973113</v>
      </c>
      <c r="G61" s="27">
        <f>F61/D61</f>
        <v>3.9644442774460067E-2</v>
      </c>
      <c r="H61" s="24"/>
    </row>
    <row r="62" spans="1:8" x14ac:dyDescent="0.35">
      <c r="A62" s="21" t="s">
        <v>91</v>
      </c>
      <c r="B62" s="24" t="s">
        <v>92</v>
      </c>
      <c r="C62" s="50" t="s">
        <v>93</v>
      </c>
      <c r="D62" s="52">
        <v>6712.682444948131</v>
      </c>
      <c r="E62" s="52">
        <v>6978.8029999999999</v>
      </c>
      <c r="F62" s="52">
        <f t="shared" si="3"/>
        <v>266.12055505186891</v>
      </c>
      <c r="G62" s="53">
        <f>F62/D62</f>
        <v>3.9644442774460074E-2</v>
      </c>
      <c r="H62" s="24"/>
    </row>
    <row r="63" spans="1:8" x14ac:dyDescent="0.35">
      <c r="A63" s="69" t="s">
        <v>94</v>
      </c>
      <c r="B63" s="70" t="s">
        <v>95</v>
      </c>
      <c r="C63" s="50" t="s">
        <v>96</v>
      </c>
      <c r="D63" s="54">
        <f>D64/(D62+D64)</f>
        <v>0.15971528510344088</v>
      </c>
      <c r="E63" s="55">
        <f>E64/(E62+E64)</f>
        <v>0.1534515241445055</v>
      </c>
      <c r="F63" s="54">
        <f t="shared" si="3"/>
        <v>-6.2637609589353827E-3</v>
      </c>
      <c r="G63" s="27">
        <f>F63/D63</f>
        <v>-3.9218293696051745E-2</v>
      </c>
      <c r="H63" s="72"/>
    </row>
    <row r="64" spans="1:8" x14ac:dyDescent="0.35">
      <c r="A64" s="69"/>
      <c r="B64" s="70"/>
      <c r="C64" s="50" t="s">
        <v>93</v>
      </c>
      <c r="D64" s="52">
        <v>1275.8984800000001</v>
      </c>
      <c r="E64" s="52">
        <v>1265.0285100000001</v>
      </c>
      <c r="F64" s="52">
        <f t="shared" si="3"/>
        <v>-10.869969999999967</v>
      </c>
      <c r="G64" s="27">
        <f>F64/D64</f>
        <v>-8.5194630845551022E-3</v>
      </c>
      <c r="H64" s="73"/>
    </row>
    <row r="65" spans="1:8" x14ac:dyDescent="0.35">
      <c r="A65" s="21" t="s">
        <v>97</v>
      </c>
      <c r="B65" s="24" t="s">
        <v>98</v>
      </c>
      <c r="C65" s="50" t="s">
        <v>99</v>
      </c>
      <c r="D65" s="52">
        <f>D61/D62</f>
        <v>4028.8282635226751</v>
      </c>
      <c r="E65" s="52">
        <f>E61/E62</f>
        <v>4028.8282635226751</v>
      </c>
      <c r="F65" s="52">
        <f t="shared" si="3"/>
        <v>0</v>
      </c>
      <c r="G65" s="27">
        <f>F65/D65</f>
        <v>0</v>
      </c>
      <c r="H65" s="29"/>
    </row>
    <row r="66" spans="1:8" x14ac:dyDescent="0.35">
      <c r="A66" s="21"/>
      <c r="B66" s="56" t="s">
        <v>100</v>
      </c>
      <c r="C66" s="50"/>
      <c r="D66" s="52"/>
      <c r="E66" s="52"/>
      <c r="F66" s="57"/>
      <c r="G66" s="27"/>
      <c r="H66" s="29"/>
    </row>
    <row r="67" spans="1:8" x14ac:dyDescent="0.35">
      <c r="A67" s="21">
        <v>9</v>
      </c>
      <c r="B67" s="24" t="s">
        <v>101</v>
      </c>
      <c r="C67" s="50" t="s">
        <v>109</v>
      </c>
      <c r="D67" s="23">
        <f>D69+D70</f>
        <v>1946</v>
      </c>
      <c r="E67" s="22">
        <v>1946</v>
      </c>
      <c r="F67" s="58">
        <f t="shared" si="3"/>
        <v>0</v>
      </c>
      <c r="G67" s="53">
        <f>F67/D67</f>
        <v>0</v>
      </c>
      <c r="H67" s="29"/>
    </row>
    <row r="68" spans="1:8" x14ac:dyDescent="0.35">
      <c r="A68" s="21"/>
      <c r="B68" s="29" t="s">
        <v>7</v>
      </c>
      <c r="C68" s="50"/>
      <c r="D68" s="52"/>
      <c r="E68" s="52"/>
      <c r="F68" s="59"/>
      <c r="G68" s="27"/>
      <c r="H68" s="29"/>
    </row>
    <row r="69" spans="1:8" x14ac:dyDescent="0.35">
      <c r="A69" s="60" t="s">
        <v>104</v>
      </c>
      <c r="B69" s="29" t="s">
        <v>111</v>
      </c>
      <c r="C69" s="50" t="s">
        <v>109</v>
      </c>
      <c r="D69" s="31">
        <v>1821</v>
      </c>
      <c r="E69" s="61">
        <v>1821</v>
      </c>
      <c r="F69" s="62">
        <f>(E69-D69)</f>
        <v>0</v>
      </c>
      <c r="G69" s="34">
        <f>F69/D69</f>
        <v>0</v>
      </c>
      <c r="H69" s="29"/>
    </row>
    <row r="70" spans="1:8" x14ac:dyDescent="0.35">
      <c r="A70" s="60" t="s">
        <v>105</v>
      </c>
      <c r="B70" s="29" t="s">
        <v>102</v>
      </c>
      <c r="C70" s="50" t="s">
        <v>109</v>
      </c>
      <c r="D70" s="31">
        <v>125</v>
      </c>
      <c r="E70" s="61">
        <v>125</v>
      </c>
      <c r="F70" s="62">
        <f>(E70-D70)</f>
        <v>0</v>
      </c>
      <c r="G70" s="34">
        <f>F70/D70</f>
        <v>0</v>
      </c>
      <c r="H70" s="29"/>
    </row>
    <row r="71" spans="1:8" x14ac:dyDescent="0.35">
      <c r="A71" s="63" t="s">
        <v>106</v>
      </c>
      <c r="B71" s="24" t="s">
        <v>103</v>
      </c>
      <c r="C71" s="50" t="s">
        <v>110</v>
      </c>
      <c r="D71" s="58">
        <f>(D15+D36)/D67/12*1000</f>
        <v>376375.59418293933</v>
      </c>
      <c r="E71" s="22">
        <f>(E15+E36)/E67/12*1000</f>
        <v>388604.47215827339</v>
      </c>
      <c r="F71" s="58">
        <f>(E71-D71)</f>
        <v>12228.877975334064</v>
      </c>
      <c r="G71" s="64">
        <f>F71/D71</f>
        <v>3.249115554870477E-2</v>
      </c>
      <c r="H71" s="29"/>
    </row>
    <row r="72" spans="1:8" x14ac:dyDescent="0.35">
      <c r="A72" s="63"/>
      <c r="B72" s="29" t="s">
        <v>7</v>
      </c>
      <c r="C72" s="50"/>
      <c r="D72" s="52"/>
      <c r="E72" s="52"/>
      <c r="F72" s="59"/>
      <c r="G72" s="27"/>
      <c r="H72" s="29"/>
    </row>
    <row r="73" spans="1:8" x14ac:dyDescent="0.35">
      <c r="A73" s="60" t="s">
        <v>107</v>
      </c>
      <c r="B73" s="29" t="s">
        <v>111</v>
      </c>
      <c r="C73" s="50" t="s">
        <v>110</v>
      </c>
      <c r="D73" s="62">
        <f>D15/D69/12*1000</f>
        <v>365502.85254210141</v>
      </c>
      <c r="E73" s="61">
        <f>E15/E69/12*1000</f>
        <v>378245.64970757824</v>
      </c>
      <c r="F73" s="62">
        <f>(E73-D73)</f>
        <v>12742.797165476833</v>
      </c>
      <c r="G73" s="34">
        <f>F73/D73</f>
        <v>3.4863742038809452E-2</v>
      </c>
      <c r="H73" s="29"/>
    </row>
    <row r="74" spans="1:8" x14ac:dyDescent="0.35">
      <c r="A74" s="60" t="s">
        <v>108</v>
      </c>
      <c r="B74" s="29" t="s">
        <v>102</v>
      </c>
      <c r="C74" s="50" t="s">
        <v>110</v>
      </c>
      <c r="D74" s="62">
        <f>D36/D70/12*1000</f>
        <v>534769.69440666668</v>
      </c>
      <c r="E74" s="61">
        <f>E36/E70/12*1000</f>
        <v>539511.79762000008</v>
      </c>
      <c r="F74" s="62">
        <f>(E74-D74)</f>
        <v>4742.1032133334083</v>
      </c>
      <c r="G74" s="34">
        <f>F74/D74</f>
        <v>8.8675616119100169E-3</v>
      </c>
      <c r="H74" s="29"/>
    </row>
    <row r="75" spans="1:8" x14ac:dyDescent="0.35">
      <c r="A75" s="8"/>
      <c r="B75" s="9"/>
      <c r="C75" s="10"/>
      <c r="D75" s="11"/>
      <c r="E75" s="11"/>
      <c r="F75" s="66">
        <f>F62*D65</f>
        <v>1072154.0136973115</v>
      </c>
      <c r="G75" s="12"/>
    </row>
    <row r="76" spans="1:8" x14ac:dyDescent="0.35">
      <c r="D76" s="13"/>
      <c r="E76" s="16"/>
      <c r="F76" s="13"/>
      <c r="G76" s="13"/>
    </row>
  </sheetData>
  <autoFilter ref="A5:G74" xr:uid="{00000000-0009-0000-0000-000000000000}"/>
  <mergeCells count="5">
    <mergeCell ref="H15:H16"/>
    <mergeCell ref="H63:H64"/>
    <mergeCell ref="A1:G2"/>
    <mergeCell ref="A63:A64"/>
    <mergeCell ref="B63:B64"/>
  </mergeCells>
  <pageMargins left="0.43307086614173229" right="0.23622047244094491" top="0.38" bottom="0.17" header="0.17" footer="0.17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</vt:lpstr>
      <vt:lpstr>исполнение!Область_печати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Бисаутов Нурлан</dc:creator>
  <cp:lastModifiedBy>Ализа Набиева</cp:lastModifiedBy>
  <cp:lastPrinted>2025-04-14T09:10:13Z</cp:lastPrinted>
  <dcterms:created xsi:type="dcterms:W3CDTF">2020-09-11T07:03:11Z</dcterms:created>
  <dcterms:modified xsi:type="dcterms:W3CDTF">2025-04-15T04:48:33Z</dcterms:modified>
</cp:coreProperties>
</file>