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netdocs\SHAREFOLDERS\Экономический отдел\Отдела тарифообразования\3. Исполнение тарифной сметы\Исполнение тарифной сметы 2025г\Исполнение за 2025 год\"/>
    </mc:Choice>
  </mc:AlternateContent>
  <xr:revisionPtr revIDLastSave="0" documentId="13_ncr:1_{5F855547-F394-44A9-90A9-09B9ABE10CEC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2025" sheetId="4" r:id="rId1"/>
  </sheets>
  <externalReferences>
    <externalReference r:id="rId2"/>
    <externalReference r:id="rId3"/>
  </externalReferences>
  <definedNames>
    <definedName name="\0">#REF!</definedName>
    <definedName name="\M">#REF!</definedName>
    <definedName name="\R">#REF!</definedName>
    <definedName name="____TAB1">#REF!</definedName>
    <definedName name="____TAB2">#REF!</definedName>
    <definedName name="____TAB3">#REF!</definedName>
    <definedName name="____TAB4">#REF!</definedName>
    <definedName name="____TAB5">#REF!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xlnm._FilterDatabase" localSheetId="0" hidden="1">'2025'!$A$4:$H$74</definedName>
    <definedName name="ADDRESS1">#REF!</definedName>
    <definedName name="ADDRESS2">#REF!</definedName>
    <definedName name="ADDRESS3">#REF!</definedName>
    <definedName name="ADDRESS4">#REF!</definedName>
    <definedName name="ALTPRINT1">#REF!</definedName>
    <definedName name="ALTPRINT10">#REF!</definedName>
    <definedName name="ALTPRINT11">#REF!</definedName>
    <definedName name="ALTPRINT2">#REF!</definedName>
    <definedName name="ALTPRINT3">#REF!</definedName>
    <definedName name="ALTPRINT4">#REF!</definedName>
    <definedName name="ALTPRINT5">#REF!</definedName>
    <definedName name="ALTPRINT6">#REF!</definedName>
    <definedName name="ALTPRINT7">#REF!</definedName>
    <definedName name="ALTPRINT8">#REF!</definedName>
    <definedName name="ALTPRINT9">#REF!</definedName>
    <definedName name="ANS_INFOPRT">#REF!</definedName>
    <definedName name="ANS_KEEPDATA">#REF!</definedName>
    <definedName name="ANS_SWAPDATA">#REF!</definedName>
    <definedName name="ANS_UPDDATA">#REF!</definedName>
    <definedName name="april">#REF!</definedName>
    <definedName name="AR">#REF!</definedName>
    <definedName name="aug">#REF!</definedName>
    <definedName name="AUTO_SCALE">#REF!</definedName>
    <definedName name="BALANCE_AREA">#REF!</definedName>
    <definedName name="BALANCE_B1">#REF!</definedName>
    <definedName name="BALANCE_B2">#REF!</definedName>
    <definedName name="BALANCESHEET">#REF!</definedName>
    <definedName name="BEGIN_SHEET">#REF!</definedName>
    <definedName name="CASH">#REF!</definedName>
    <definedName name="CASH_AREA">#REF!</definedName>
    <definedName name="CASH_B1">#REF!</definedName>
    <definedName name="CASH1">#REF!</definedName>
    <definedName name="CASH2">#REF!</definedName>
    <definedName name="CC">#REF!</definedName>
    <definedName name="CGS">#REF!</definedName>
    <definedName name="CHARTASSET">#REF!</definedName>
    <definedName name="CHARTINCOME">#REF!</definedName>
    <definedName name="CLEAN_LIST">#REF!</definedName>
    <definedName name="CLEAN_LOOP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MPANY">#REF!</definedName>
    <definedName name="CONTENT">#REF!</definedName>
    <definedName name="CORSCORP">#REF!</definedName>
    <definedName name="COUNTER">#REF!</definedName>
    <definedName name="CURASSET">#REF!</definedName>
    <definedName name="CURLIABIL">#REF!</definedName>
    <definedName name="CURR_SCEN">#REF!</definedName>
    <definedName name="D_VERSIONS">#REF!</definedName>
    <definedName name="DATA">#REF!</definedName>
    <definedName name="DATA_01">#REF!</definedName>
    <definedName name="DATA_02">#REF!</definedName>
    <definedName name="DATA_03">#REF!</definedName>
    <definedName name="DATA_04">#REF!</definedName>
    <definedName name="DATA_05">#REF!</definedName>
    <definedName name="DATA_06">#REF!</definedName>
    <definedName name="DATA_07">#REF!</definedName>
    <definedName name="DATA_08">#REF!</definedName>
    <definedName name="DATA_09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0">#REF!</definedName>
    <definedName name="DATA_21">#REF!</definedName>
    <definedName name="DATA_22">#REF!</definedName>
    <definedName name="DATA_AREA">#REF!</definedName>
    <definedName name="DATA_B3">#REF!</definedName>
    <definedName name="dec">#REF!</definedName>
    <definedName name="DEF">#REF!</definedName>
    <definedName name="DEF_ADDRESS1">#REF!</definedName>
    <definedName name="DEF_ADDRESS2">#REF!</definedName>
    <definedName name="DEF_ADDRESS3">#REF!</definedName>
    <definedName name="DEF_ADDRESS4">#REF!</definedName>
    <definedName name="DEF_COMPANY">#REF!</definedName>
    <definedName name="DEF_NAME">#REF!</definedName>
    <definedName name="DEF_TITLE">#REF!</definedName>
    <definedName name="DEFAULT?">#REF!</definedName>
    <definedName name="DEL_SCENARIO">#REF!</definedName>
    <definedName name="DLG_DEFS">#REF!</definedName>
    <definedName name="DLG_INFOPRT">#REF!</definedName>
    <definedName name="DLG_KEEPDATA">#REF!</definedName>
    <definedName name="DLG_KHELP">#REF!</definedName>
    <definedName name="DLG_OK">#REF!</definedName>
    <definedName name="DLG_PERSONALIZE">#REF!</definedName>
    <definedName name="DLG_RESPS">#REF!</definedName>
    <definedName name="DLG_SAMPLE1">#REF!</definedName>
    <definedName name="DLG_SAMPLE2">#REF!</definedName>
    <definedName name="DLG_SWAPDATA">#REF!</definedName>
    <definedName name="DLG_UPDDATA">#REF!</definedName>
    <definedName name="DLG_UPDSC">#REF!</definedName>
    <definedName name="DLG_UPDUN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D_COL">#REF!</definedName>
    <definedName name="END_ROW">#REF!</definedName>
    <definedName name="EQUITY">#REF!</definedName>
    <definedName name="feb">#REF!</definedName>
    <definedName name="FRM_UPDSC">#REF!</definedName>
    <definedName name="G0HELP2">#REF!</definedName>
    <definedName name="GET_PERS_INI">#REF!</definedName>
    <definedName name="GOABOUT">#REF!</definedName>
    <definedName name="GOABOUT2">#REF!</definedName>
    <definedName name="GOBALANCE">#REF!</definedName>
    <definedName name="GOCASH1">#REF!</definedName>
    <definedName name="GOCASH2">#REF!</definedName>
    <definedName name="GOCHARTASSET">#REF!</definedName>
    <definedName name="GOCHARTINCOME">#REF!</definedName>
    <definedName name="GOCONTENTS">#REF!</definedName>
    <definedName name="GODATA">#REF!</definedName>
    <definedName name="GODISCLAIMER">#REF!</definedName>
    <definedName name="GOFILE">#REF!</definedName>
    <definedName name="GOFORMULA">#REF!</definedName>
    <definedName name="GOHELP1">#REF!</definedName>
    <definedName name="GOHELP2">#REF!</definedName>
    <definedName name="GOINCOME">#REF!</definedName>
    <definedName name="GOINFO">#REF!</definedName>
    <definedName name="GOMACROTIPS">#REF!</definedName>
    <definedName name="GOOVERVIEW">#REF!</definedName>
    <definedName name="GORANGETABLE">#REF!</definedName>
    <definedName name="GOSTEPS1">#REF!</definedName>
    <definedName name="GOSTEPS2">#REF!</definedName>
    <definedName name="GOSTEPS3">#REF!</definedName>
    <definedName name="GOSTEPS4">#REF!</definedName>
    <definedName name="GOTIPS">#REF!</definedName>
    <definedName name="GPI_SORRY_OK">#REF!</definedName>
    <definedName name="INCOME">#REF!</definedName>
    <definedName name="INCOME_AREA">#REF!</definedName>
    <definedName name="INCOME_B1">#REF!</definedName>
    <definedName name="INCOME1">#REF!</definedName>
    <definedName name="INCOMEB4">#REF!</definedName>
    <definedName name="INFO_CURR_PRT">#REF!</definedName>
    <definedName name="INFO_LIST">#REF!</definedName>
    <definedName name="INFO_PRINT">#REF!</definedName>
    <definedName name="INFO_TOPIC">#REF!</definedName>
    <definedName name="INI">#REF!</definedName>
    <definedName name="INISECT">#REF!</definedName>
    <definedName name="INTEREST">#REF!</definedName>
    <definedName name="INVENT">#REF!</definedName>
    <definedName name="jan">#REF!</definedName>
    <definedName name="july">#REF!</definedName>
    <definedName name="june">#REF!</definedName>
    <definedName name="K_EXISTS">#REF!</definedName>
    <definedName name="K_HELP">#REF!</definedName>
    <definedName name="K_LIMIT">#REF!</definedName>
    <definedName name="K_UPDATE">#REF!</definedName>
    <definedName name="K_VERSIONS">#REF!</definedName>
    <definedName name="KEEPDATA">#REF!</definedName>
    <definedName name="LIAB_EQU">#REF!</definedName>
    <definedName name="LIABILITIES">#REF!</definedName>
    <definedName name="LIST_ADDR">#REF!</definedName>
    <definedName name="LIST_RNG">#REF!</definedName>
    <definedName name="MACRORNG">#REF!</definedName>
    <definedName name="MACROS_HIDE">#REF!</definedName>
    <definedName name="MACROS_UNHIDE">#REF!</definedName>
    <definedName name="MACROSRNG">#REF!</definedName>
    <definedName name="MAKE_DEFAULT">#REF!</definedName>
    <definedName name="march">#REF!</definedName>
    <definedName name="may">#REF!</definedName>
    <definedName name="MD_SORRY_OK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ME">#REF!</definedName>
    <definedName name="NEXT_LET">#REF!</definedName>
    <definedName name="NEXT_LET2">#REF!</definedName>
    <definedName name="NEXT_ROW">#REF!</definedName>
    <definedName name="NO_UPDATE">#REF!</definedName>
    <definedName name="nov">#REF!</definedName>
    <definedName name="oct">#REF!</definedName>
    <definedName name="PATH">#REF!</definedName>
    <definedName name="PERSONALIZE">#REF!</definedName>
    <definedName name="PG_NUM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EV_SCEN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BAL">#REF!</definedName>
    <definedName name="PRINTCASH">#REF!</definedName>
    <definedName name="PRINTDATA">#REF!</definedName>
    <definedName name="PRINTINC">#REF!</definedName>
    <definedName name="PRINTMACROS">#REF!</definedName>
    <definedName name="PRINTSTEPS2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DCOST">#REF!</definedName>
    <definedName name="PRT_CHART1">#REF!</definedName>
    <definedName name="PRT_CHART2">#REF!</definedName>
    <definedName name="PRT_IT">#REF!</definedName>
    <definedName name="PRT_RPT">#REF!</definedName>
    <definedName name="RANGETABLE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ES">#REF!</definedName>
    <definedName name="RES_INFOPRT">#REF!</definedName>
    <definedName name="RES_KEEPDATA">#REF!</definedName>
    <definedName name="RES_SAMPLE1">#REF!</definedName>
    <definedName name="RES_SAMPLE2">#REF!</definedName>
    <definedName name="RES_SWAPDATA">#REF!</definedName>
    <definedName name="RES_UPDDATA">#REF!</definedName>
    <definedName name="RES_UPDSC">#REF!</definedName>
    <definedName name="RES_UPDUN">#REF!</definedName>
    <definedName name="RESET">#REF!</definedName>
    <definedName name="RET_DIR">#REF!</definedName>
    <definedName name="RET_LOC">#REF!</definedName>
    <definedName name="RET_LOC2">#REF!</definedName>
    <definedName name="RET_LOC3">#REF!</definedName>
    <definedName name="RET_LOC4">#REF!</definedName>
    <definedName name="RETURN1">#REF!</definedName>
    <definedName name="RETURN2">#REF!</definedName>
    <definedName name="RETURN3">#REF!</definedName>
    <definedName name="RETURN4">#REF!</definedName>
    <definedName name="RNG_NAME">#REF!</definedName>
    <definedName name="RNG_NUM">#REF!</definedName>
    <definedName name="RPT_CHART1">#REF!</definedName>
    <definedName name="RPT_CHART2">#REF!</definedName>
    <definedName name="RPT_RANGE">#REF!</definedName>
    <definedName name="RPT_TITLES">#REF!</definedName>
    <definedName name="SALES">#REF!</definedName>
    <definedName name="SAMP_RESTORE">#REF!</definedName>
    <definedName name="SAMPDATA">#REF!</definedName>
    <definedName name="SCENARIO_LIST">#REF!</definedName>
    <definedName name="sep">#REF!</definedName>
    <definedName name="SORRY">#REF!</definedName>
    <definedName name="STATE">#REF!</definedName>
    <definedName name="SWAPDATA">#REF!</definedName>
    <definedName name="TITLE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UP_EXISTING">#REF!</definedName>
    <definedName name="UP_UNNAMED">#REF!</definedName>
    <definedName name="UPDATE">#REF!</definedName>
    <definedName name="UPDATE_LIST">#REF!</definedName>
    <definedName name="UPDATE_LOOP">#REF!</definedName>
    <definedName name="UPDATE_POST">#REF!</definedName>
    <definedName name="UPDATE_TEST">#REF!</definedName>
    <definedName name="UPDUN">#REF!</definedName>
    <definedName name="UPPER_LEFT">#REF!</definedName>
    <definedName name="WIDTH">#REF!</definedName>
    <definedName name="WILL_BE_DEFAULT">#REF!</definedName>
    <definedName name="XBONE">#REF!</definedName>
    <definedName name="XBSEVEN">#REF!</definedName>
    <definedName name="XBSIX">#REF!</definedName>
    <definedName name="XBTEN">#REF!</definedName>
    <definedName name="XBTHIRTEEN">#REF!</definedName>
    <definedName name="XBTHREE">#REF!</definedName>
    <definedName name="XBTWELVE">#REF!</definedName>
    <definedName name="XBTWO">#REF!</definedName>
    <definedName name="XCONE">#REF!</definedName>
    <definedName name="XCTHREE">#REF!</definedName>
    <definedName name="XCTWO">#REF!</definedName>
    <definedName name="XNAME">#REF!</definedName>
    <definedName name="XPINSTRUCT">#REF!</definedName>
    <definedName name="YR">#REF!</definedName>
    <definedName name="yrtotal">#REF!</definedName>
    <definedName name="ZERO">#REF!</definedName>
    <definedName name="А1">#REF!</definedName>
    <definedName name="ап">#REF!</definedName>
    <definedName name="Д2">#REF!</definedName>
    <definedName name="Иб">#REF!</definedName>
    <definedName name="консмаксприблкТС">#REF!</definedName>
    <definedName name="Месяц">[1]Месяцы!$A$1:$A$12</definedName>
    <definedName name="месяц1">[2]Месяцы!$A$1:$A$12</definedName>
    <definedName name="_xlnm.Print_Area" localSheetId="0">'2025'!$A$1:$H$80</definedName>
    <definedName name="олисло">#REF!</definedName>
    <definedName name="_xlnm.Recorder">#REF!</definedName>
    <definedName name="ффф122">#REF!</definedName>
    <definedName name="холдинг">#REF!</definedName>
    <definedName name="ыы">#REF!</definedName>
    <definedName name="ыывввввв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4" l="1"/>
  <c r="F62" i="4" l="1"/>
  <c r="E63" i="4" l="1"/>
  <c r="D63" i="4"/>
  <c r="F63" i="4" l="1"/>
  <c r="G63" i="4" s="1"/>
  <c r="E74" i="4"/>
  <c r="E73" i="4"/>
  <c r="E71" i="4"/>
  <c r="E45" i="4" l="1"/>
  <c r="E34" i="4" s="1"/>
  <c r="E33" i="4" s="1"/>
  <c r="E21" i="4"/>
  <c r="E13" i="4"/>
  <c r="F31" i="4" l="1"/>
  <c r="F41" i="4" l="1"/>
  <c r="F8" i="4"/>
  <c r="F9" i="4"/>
  <c r="F10" i="4"/>
  <c r="F11" i="4"/>
  <c r="F14" i="4"/>
  <c r="F17" i="4"/>
  <c r="F19" i="4"/>
  <c r="F20" i="4"/>
  <c r="F22" i="4"/>
  <c r="F23" i="4"/>
  <c r="F24" i="4"/>
  <c r="F25" i="4"/>
  <c r="F26" i="4"/>
  <c r="F27" i="4"/>
  <c r="F28" i="4"/>
  <c r="F29" i="4"/>
  <c r="F30" i="4"/>
  <c r="F32" i="4"/>
  <c r="F35" i="4"/>
  <c r="F36" i="4"/>
  <c r="F37" i="4"/>
  <c r="F38" i="4"/>
  <c r="F39" i="4"/>
  <c r="F40" i="4"/>
  <c r="F42" i="4"/>
  <c r="F43" i="4"/>
  <c r="F44" i="4"/>
  <c r="F46" i="4"/>
  <c r="F47" i="4"/>
  <c r="F48" i="4"/>
  <c r="F49" i="4"/>
  <c r="F50" i="4"/>
  <c r="F51" i="4"/>
  <c r="F52" i="4"/>
  <c r="F53" i="4"/>
  <c r="F54" i="4"/>
  <c r="F55" i="4"/>
  <c r="F56" i="4"/>
  <c r="F57" i="4"/>
  <c r="F64" i="4"/>
  <c r="G64" i="4" s="1"/>
  <c r="F66" i="4"/>
  <c r="F69" i="4"/>
  <c r="F70" i="4"/>
  <c r="F16" i="4" l="1"/>
  <c r="F74" i="4"/>
  <c r="F73" i="4" l="1"/>
  <c r="F15" i="4"/>
  <c r="F58" i="4"/>
  <c r="D67" i="4" l="1"/>
  <c r="F67" i="4" l="1"/>
  <c r="D71" i="4"/>
  <c r="F71" i="4" s="1"/>
  <c r="G9" i="4" l="1"/>
  <c r="G15" i="4" l="1"/>
  <c r="D45" i="4" l="1"/>
  <c r="D34" i="4" l="1"/>
  <c r="D33" i="4" s="1"/>
  <c r="D21" i="4"/>
  <c r="F21" i="4" s="1"/>
  <c r="D13" i="4"/>
  <c r="F13" i="4" s="1"/>
  <c r="D7" i="4"/>
  <c r="D6" i="4" l="1"/>
  <c r="D59" i="4" s="1"/>
  <c r="D61" i="4" l="1"/>
  <c r="D65" i="4" s="1"/>
  <c r="F75" i="4" s="1"/>
  <c r="G70" i="4"/>
  <c r="G69" i="4"/>
  <c r="G67" i="4"/>
  <c r="G74" i="4" l="1"/>
  <c r="G73" i="4"/>
  <c r="G71" i="4"/>
  <c r="G17" i="4" l="1"/>
  <c r="G16" i="4"/>
  <c r="G20" i="4"/>
  <c r="G24" i="4"/>
  <c r="G27" i="4"/>
  <c r="G30" i="4"/>
  <c r="G32" i="4"/>
  <c r="G36" i="4"/>
  <c r="G37" i="4"/>
  <c r="G38" i="4"/>
  <c r="G40" i="4"/>
  <c r="G46" i="4"/>
  <c r="G47" i="4"/>
  <c r="G48" i="4"/>
  <c r="G49" i="4"/>
  <c r="G50" i="4"/>
  <c r="G52" i="4"/>
  <c r="G53" i="4"/>
  <c r="G54" i="4"/>
  <c r="G55" i="4"/>
  <c r="G56" i="4"/>
  <c r="G58" i="4"/>
  <c r="G57" i="4" l="1"/>
  <c r="G28" i="4"/>
  <c r="G29" i="4"/>
  <c r="G25" i="4"/>
  <c r="G26" i="4"/>
  <c r="G42" i="4"/>
  <c r="G10" i="4"/>
  <c r="G11" i="4"/>
  <c r="G44" i="4"/>
  <c r="G13" i="4"/>
  <c r="G31" i="4" l="1"/>
  <c r="G23" i="4" l="1"/>
  <c r="G21" i="4" l="1"/>
  <c r="G22" i="4"/>
  <c r="G62" i="4" l="1"/>
  <c r="G43" i="4" l="1"/>
  <c r="G41" i="4" l="1"/>
  <c r="F45" i="4" l="1"/>
  <c r="G51" i="4" l="1"/>
  <c r="G45" i="4"/>
  <c r="G39" i="4" l="1"/>
  <c r="F34" i="4"/>
  <c r="G34" i="4" l="1"/>
  <c r="F33" i="4" l="1"/>
  <c r="G33" i="4" s="1"/>
  <c r="G18" i="4" l="1"/>
  <c r="G19" i="4" l="1"/>
  <c r="F12" i="4"/>
  <c r="E7" i="4"/>
  <c r="F7" i="4" s="1"/>
  <c r="G7" i="4" s="1"/>
  <c r="G12" i="4" l="1"/>
  <c r="E6" i="4"/>
  <c r="E59" i="4" s="1"/>
  <c r="F59" i="4" s="1"/>
  <c r="E60" i="4" s="1"/>
  <c r="F6" i="4" l="1"/>
  <c r="G6" i="4" s="1"/>
  <c r="G59" i="4" l="1"/>
  <c r="F60" i="4" l="1"/>
  <c r="E61" i="4"/>
  <c r="E65" i="4" s="1"/>
  <c r="F65" i="4" s="1"/>
  <c r="G65" i="4" s="1"/>
  <c r="F61" i="4" l="1"/>
  <c r="G61" i="4" s="1"/>
</calcChain>
</file>

<file path=xl/sharedStrings.xml><?xml version="1.0" encoding="utf-8"?>
<sst xmlns="http://schemas.openxmlformats.org/spreadsheetml/2006/main" count="229" uniqueCount="155">
  <si>
    <t>№</t>
  </si>
  <si>
    <t>Наименование показателей</t>
  </si>
  <si>
    <t>Ед. изм.</t>
  </si>
  <si>
    <t>I.</t>
  </si>
  <si>
    <t>Затраты на производство товаров и предоставление услуг, всего</t>
  </si>
  <si>
    <t>тыс.тенге</t>
  </si>
  <si>
    <t>Материальные затраты, всего</t>
  </si>
  <si>
    <t>в том числе:</t>
  </si>
  <si>
    <t>1.1</t>
  </si>
  <si>
    <t>Сырье и материалы</t>
  </si>
  <si>
    <t>1.2</t>
  </si>
  <si>
    <t>ГСМ</t>
  </si>
  <si>
    <t>1.3</t>
  </si>
  <si>
    <t>Вода и канализация</t>
  </si>
  <si>
    <t>1.4</t>
  </si>
  <si>
    <t>Энергия</t>
  </si>
  <si>
    <t>Расходы на оплату труда, всего</t>
  </si>
  <si>
    <t>2.1</t>
  </si>
  <si>
    <t>Заработная плата</t>
  </si>
  <si>
    <t>2.2</t>
  </si>
  <si>
    <t>Социальный налог</t>
  </si>
  <si>
    <t>3.</t>
  </si>
  <si>
    <t>Амортизация</t>
  </si>
  <si>
    <t>Затраты на нормативные потери</t>
  </si>
  <si>
    <t>Ремонт</t>
  </si>
  <si>
    <t>Налоги (экологические платежи)</t>
  </si>
  <si>
    <t>Услуги сторонних организаций, всего</t>
  </si>
  <si>
    <t>7.1</t>
  </si>
  <si>
    <t>Услуги связи</t>
  </si>
  <si>
    <t>7.2</t>
  </si>
  <si>
    <t>Экспертизы, исследования</t>
  </si>
  <si>
    <t>7.3</t>
  </si>
  <si>
    <t>Обслуживание вычислительной техники</t>
  </si>
  <si>
    <t>7.4</t>
  </si>
  <si>
    <t>Госповерка приборов</t>
  </si>
  <si>
    <t>7.5</t>
  </si>
  <si>
    <t>Услуги вневедомственной и пожарной охраны</t>
  </si>
  <si>
    <t>7.6</t>
  </si>
  <si>
    <t>Арендная плата</t>
  </si>
  <si>
    <t>7.7</t>
  </si>
  <si>
    <t>Подготовка кадров</t>
  </si>
  <si>
    <t>7.8</t>
  </si>
  <si>
    <t>Дезинфекция и санобработка</t>
  </si>
  <si>
    <t>7.9</t>
  </si>
  <si>
    <t>Услуги автоинспекции</t>
  </si>
  <si>
    <t>7.10</t>
  </si>
  <si>
    <t>Страхование</t>
  </si>
  <si>
    <t>Охрана труда</t>
  </si>
  <si>
    <t>II.</t>
  </si>
  <si>
    <t>Расходы периода, всего</t>
  </si>
  <si>
    <t>Общие и административные расходы, всего</t>
  </si>
  <si>
    <t>8.1</t>
  </si>
  <si>
    <t xml:space="preserve">Заработная плата </t>
  </si>
  <si>
    <t>8.2</t>
  </si>
  <si>
    <t>8.3</t>
  </si>
  <si>
    <t>8.4</t>
  </si>
  <si>
    <t>Налоговые платежи и сборы</t>
  </si>
  <si>
    <t>8.5</t>
  </si>
  <si>
    <t>Коммунальные услуги</t>
  </si>
  <si>
    <t>8.6</t>
  </si>
  <si>
    <t>Командировочные расходы</t>
  </si>
  <si>
    <t>8.7</t>
  </si>
  <si>
    <t>8.8</t>
  </si>
  <si>
    <t>Консультационные, аудиторские услуги</t>
  </si>
  <si>
    <t>8.9</t>
  </si>
  <si>
    <t>Услуги банка</t>
  </si>
  <si>
    <t>8.10</t>
  </si>
  <si>
    <t>Другие расходы</t>
  </si>
  <si>
    <t>8.10.1</t>
  </si>
  <si>
    <t>Услуги информационного вычислительного центра</t>
  </si>
  <si>
    <t>8.10.2</t>
  </si>
  <si>
    <t>Периодическая печать</t>
  </si>
  <si>
    <t>8.10.3</t>
  </si>
  <si>
    <t>8.10.4</t>
  </si>
  <si>
    <t>8.10.5</t>
  </si>
  <si>
    <t>Почтовые расходы</t>
  </si>
  <si>
    <t>8.10.6</t>
  </si>
  <si>
    <t>8.10.7</t>
  </si>
  <si>
    <t>8.10.8</t>
  </si>
  <si>
    <t>Дезинфекция, санобработка</t>
  </si>
  <si>
    <t>8.10.9</t>
  </si>
  <si>
    <t>8.10.10</t>
  </si>
  <si>
    <t>8.10.11</t>
  </si>
  <si>
    <t>Нотариальные услуги</t>
  </si>
  <si>
    <t>8.10.12</t>
  </si>
  <si>
    <t>ГСМ, канцелярские товары</t>
  </si>
  <si>
    <t>III</t>
  </si>
  <si>
    <t>Всего затрат на предоставление услуг</t>
  </si>
  <si>
    <t>IV</t>
  </si>
  <si>
    <t>V</t>
  </si>
  <si>
    <t>Всего доходов</t>
  </si>
  <si>
    <t>VI</t>
  </si>
  <si>
    <t>Объем оказываемых услуг (товаров, работ)</t>
  </si>
  <si>
    <t>тыс.Гкал</t>
  </si>
  <si>
    <t>VII</t>
  </si>
  <si>
    <t>Нормативные технические потери</t>
  </si>
  <si>
    <t>%</t>
  </si>
  <si>
    <t>VIII</t>
  </si>
  <si>
    <t>Тариф</t>
  </si>
  <si>
    <t>тенге/Гкал</t>
  </si>
  <si>
    <t>Справочно</t>
  </si>
  <si>
    <t>Среднесписочная численность персонала</t>
  </si>
  <si>
    <t>административного персонала</t>
  </si>
  <si>
    <t>Среднемесячная заработная плата</t>
  </si>
  <si>
    <t>9.1</t>
  </si>
  <si>
    <t>9.2</t>
  </si>
  <si>
    <t>10</t>
  </si>
  <si>
    <t>10.1</t>
  </si>
  <si>
    <t>10.2</t>
  </si>
  <si>
    <t>чел.</t>
  </si>
  <si>
    <t>тенге</t>
  </si>
  <si>
    <t>производственного персонала</t>
  </si>
  <si>
    <t>Примечание</t>
  </si>
  <si>
    <t>Наименование организации:  ТОО "Алматинские тепловые сети"</t>
  </si>
  <si>
    <t>Адрес: г.Алматы, ул. Байзакова, 221</t>
  </si>
  <si>
    <t>Телефон: + 7 (727) 341 07 77</t>
  </si>
  <si>
    <t>Адрес электронной почты: info@alts.kz</t>
  </si>
  <si>
    <t xml:space="preserve">Прибыль (+) /убыток (-) </t>
  </si>
  <si>
    <t>Расходы на выплату вознаграждений</t>
  </si>
  <si>
    <t>Отклонение  (+,-)
5-4</t>
  </si>
  <si>
    <t>7.11</t>
  </si>
  <si>
    <t>Утвержденная тарифная смета</t>
  </si>
  <si>
    <t>Фактические данные</t>
  </si>
  <si>
    <t>Исполнение тарифной сметы ТОО "Алматинские тепловые сети"
 на регулируемую услугу по передаче, распределению и снабжению тепловой энергией на 2025 год</t>
  </si>
  <si>
    <t>Перерасход связан с увеличением аварийных повреждений на тепловых сетях, устраняемых собственными силами.</t>
  </si>
  <si>
    <t xml:space="preserve"> Рост тарифов с 2020-2025гг.:
− на электроэнергию на 86%;
− на тепловую энергию теплоисточников АО «АлЭС»  - 59%, ТОО «АТКЭ» - 109%.</t>
  </si>
  <si>
    <t>Перерасход связан с увеличением стоимости услуг и добавлением новых позиций в связи с соблюдением требований законодательства по информационной безопасности</t>
  </si>
  <si>
    <t>Перерасход связан с увеличением стоимости услуг с 2020 года с 1875 тенге до 5595 тенге за 1ед.автотранспорта.</t>
  </si>
  <si>
    <t>Перерасход связан с иземением ОКЭД и класса профессионального риска с 10 на 15, в связи с чем изменился страховой тариф с 0,88% до 1,13%.</t>
  </si>
  <si>
    <t>Перерасход связан с  увеличением стоимости услуг по охране объектов с 2020 года с 300 тенге до 748 тенге человек/часов.</t>
  </si>
  <si>
    <t>Перерасход связан с увеличением количества потребителей с 2020 года на 25 % (98 745 ед.) и удорожанием услуги.</t>
  </si>
  <si>
    <t>Перерасход связан с  необходимостью проведения аудита информационной безопасности ТОО «Алматинские тепловые сети» в связи с поставновлением единых требований информационно-коммуникационных технологий и обеспечения информационной безопасности №832, а также согласно стандарту ISO/IEC 27001</t>
  </si>
  <si>
    <t>Рост тарифа ГКП «Алматы Су» (с 2020-2025гг.):
- вода для хознужд на 143%
- канализация на 166%
- на электроэнергию на 86%</t>
  </si>
  <si>
    <t>Рост тарифа ГКП «Алматы Су» (с 2020-2025гг.):
- вода для технологических нужд на 159%
- вода для хознужд на 143%
- канализация на 166%</t>
  </si>
  <si>
    <t>Перерасход в связи с увеличением отправки досудебных претензий, судебных повесток, писем закакзным отправлением (по территории РК) с 2024 года с 1250 шт до 34000 шт</t>
  </si>
  <si>
    <t>Перерасход связан с принятием на баланс предприятия реконструированных магистральных и распределительных сетей, что увеличивает затраты по амортизации основных средств. Увеличение протяженности на 9,8 км.</t>
  </si>
  <si>
    <t>Перерасход связан с увеличением стоимости услуг и добавлением новых позиций:
- Автодозвон (новая позиция)
- СМС уведомления (новая позиция)
- Обслуживание и модернизация GPS трекеров для спец.техники и дизель.генераторов, с целью контроля расхода ГСМ</t>
  </si>
  <si>
    <t xml:space="preserve">Перерасход в связи с участием в судебных заседаниях Верховного суда </t>
  </si>
  <si>
    <t>Экономия в результате заключения более выгодного пакета по обслуживанию банковских счетов</t>
  </si>
  <si>
    <t>Перерасход связан с увеличением стоимости, вывозимого ТБО с 2020 года с 1385 тг до 3965 тг</t>
  </si>
  <si>
    <t>Перерасход связан с увеличением стоимости услуг, а также добавлением новых позиций, в том числе (с 2020-2025 гг.):
- услуга телеметрии на 16% 
- интернет по технологии ВОЛС (АСДТУ) на 92%
- услуги мобильного интернета для планшетов теплоинспекции (новая позиция)</t>
  </si>
  <si>
    <t>Перерасход связан с увеличением стоимости услуг по поверке измерительных приборов с 2020 года:
- Манометров на 322%
- Приборов электрической энергии на 242%
- Счетчиков холодной и горячей воды на 422%
Госповерка приборов проводится согласно графика поверки средств измерений, в 2025 году количество приборов электрической энергии больше на 91 единицу.</t>
  </si>
  <si>
    <t>Перерасход связан с увеличением объёма, вывозимого ТБО, в виду проводимых ремонтных работ и реконструкций тепловых сетей и сооружений, а также с увеличением стоимости с 2020 года с 1385 тг до 3965 тг</t>
  </si>
  <si>
    <t>Перерасход образовался в результате увеличения свидетельствований подлинности подписи.</t>
  </si>
  <si>
    <t xml:space="preserve">Перерасход в денежном выражении связан с повышением тарифов у источников АО «АлЭС» на 9,5% с 5 сентября (с 5 241 тг./Гкал до  5 741 тг./Гкал) и ТОО «АТКЭ» на 10,5% с 15 октября (с 8 633 тг./Гкал до 9 539 тг./Гкал), а также с приостановкой роста тарифа с 1 октября 2025 года по 31 марта 2026 года. А также перерасход в денежном выражении связан с несоответствием фактической доли потерь по зонам обслуживания (АО "АлЭС" - 66%, ТОО "АТКЭ" - 34%) перед утвержденной долей (АО "АлЭС" - 69%, ТОО "АТКЭ" - 31%), а также рост стоимости ХОВ. </t>
  </si>
  <si>
    <t>Причины перерасхода:
− рост стоимости бензина на 36%, диз.топлива на 53% (с 2020-2025гг.);
−  увеличение расхода ГСМ в связи с увеличением аварийных повреждений на тепловых сетях, устраняемых собственными силами (рост объема зимнего дизельного топлива на 70 тыс. литров).</t>
  </si>
  <si>
    <t>Перерасход связан с увеличением стоимости молока на 165% с 2020 г.</t>
  </si>
  <si>
    <t>Перерасход связан с увеличением стоимости воды на 190% с 2020г.</t>
  </si>
  <si>
    <t>Перерасход образовался за счет увеличения количества выбросов оказывающих негативное влияние на окружающую среду (в связи с увеличением объема списания ГСМ).</t>
  </si>
  <si>
    <t>Перерасход в связи с размещением на земельном участке РГП "Резерв" специализированного оборудования и персонала, производящего обслуживание тепловых сетей.</t>
  </si>
  <si>
    <t>Основной причиной перерасхода явялется увеличение объемов закупаемых товаров, а также удорожание следующих позиций с 2020 г.:
- железно-бетоные изделия на 43,1%, 
- продукция из стали (трубы) на 58%, 
- инертные материалы (на 220% - песчано гравийная смесь, на 132% - песок, на 91% - щебень) 
- асфальтобетон на 61%</t>
  </si>
  <si>
    <t>Перерасход связан с изменением ОКЭД и класса профессионального риска с 10 на 15, в связи с чем изменился страховой тариф с 0,88% до 1,13%.</t>
  </si>
  <si>
    <t>Перерасход связан с участием в Семинаре на тему "Эффективное использование АППК и портала Е-otinish для автоматизации контроля и подачи обращений".</t>
  </si>
  <si>
    <t>Перерасход связан проведением институциональной аккредитации для соблюдения установленных требований и обеспечения соответствия деятельности организации нормативным стандартам.</t>
  </si>
  <si>
    <t>Экономия по результатам государственных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</si>
</sst>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₸&quot;_-;\-* #,##0.00\ &quot;₸&quot;_-;_-* &quot;-&quot;??\ &quot;₸&quot;_-;_-@_-"/>
    <numFmt numFmtId="43" formatCode="_-* #,##0.00_-;\-* #,##0.00_-;_-* &quot;-&quot;??_-;_-@_-"/>
    <numFmt numFmtId="164" formatCode="_-* #,##0.00\ _₸_-;\-* #,##0.00\ _₸_-;_-* &quot;-&quot;??\ _₸_-;_-@_-"/>
    <numFmt numFmtId="165" formatCode="_-* #,##0.00\ _₽_-;\-* #,##0.00\ _₽_-;_-* &quot;-&quot;??\ _₽_-;_-@_-"/>
    <numFmt numFmtId="166" formatCode="#,##0.0"/>
    <numFmt numFmtId="167" formatCode="0.0%"/>
    <numFmt numFmtId="168" formatCode="_-* #,##0.00_р_._-;\-* #,##0.00_р_._-;_-* &quot;-&quot;??_р_._-;_-@_-"/>
    <numFmt numFmtId="169" formatCode="_(* #,##0.00_);_(* \(#,##0.00\);_(* &quot;-&quot;??_);_(@_)"/>
    <numFmt numFmtId="170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sz val="6"/>
      <color indexed="18"/>
      <name val="Times New Roman Cyr"/>
      <charset val="204"/>
    </font>
    <font>
      <b/>
      <sz val="1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5" fillId="0" borderId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16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74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/>
    <xf numFmtId="0" fontId="7" fillId="0" borderId="0" xfId="0" applyFont="1" applyFill="1"/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9" fontId="7" fillId="0" borderId="2" xfId="1" applyFont="1" applyFill="1" applyBorder="1" applyAlignment="1">
      <alignment horizontal="right" vertical="center" indent="1"/>
    </xf>
    <xf numFmtId="0" fontId="9" fillId="0" borderId="2" xfId="0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9" fontId="9" fillId="0" borderId="2" xfId="1" applyFont="1" applyFill="1" applyBorder="1" applyAlignment="1">
      <alignment horizontal="right" vertical="center" inden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67" fontId="7" fillId="0" borderId="2" xfId="1" applyNumberFormat="1" applyFont="1" applyFill="1" applyBorder="1" applyAlignment="1">
      <alignment horizontal="right" vertical="center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0" fontId="10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 indent="1"/>
    </xf>
    <xf numFmtId="9" fontId="7" fillId="0" borderId="0" xfId="1" applyFont="1" applyFill="1" applyBorder="1" applyAlignment="1">
      <alignment horizontal="right" vertical="center" indent="1"/>
    </xf>
    <xf numFmtId="0" fontId="9" fillId="0" borderId="0" xfId="0" applyFont="1" applyFill="1" applyAlignment="1">
      <alignment vertical="center"/>
    </xf>
    <xf numFmtId="0" fontId="9" fillId="0" borderId="0" xfId="16" applyFont="1" applyFill="1" applyBorder="1" applyAlignment="1"/>
    <xf numFmtId="0" fontId="9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9" fontId="7" fillId="0" borderId="2" xfId="1" applyNumberFormat="1" applyFont="1" applyFill="1" applyBorder="1" applyAlignment="1">
      <alignment horizontal="right" vertical="center" indent="1"/>
    </xf>
    <xf numFmtId="49" fontId="10" fillId="0" borderId="2" xfId="0" applyNumberFormat="1" applyFont="1" applyFill="1" applyBorder="1" applyAlignment="1">
      <alignment horizontal="center" vertical="center" wrapText="1"/>
    </xf>
    <xf numFmtId="9" fontId="10" fillId="0" borderId="2" xfId="1" applyFont="1" applyFill="1" applyBorder="1" applyAlignment="1">
      <alignment horizontal="right" vertical="center" indent="1"/>
    </xf>
    <xf numFmtId="0" fontId="11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 indent="1"/>
    </xf>
    <xf numFmtId="4" fontId="9" fillId="0" borderId="2" xfId="0" applyNumberFormat="1" applyFont="1" applyFill="1" applyBorder="1" applyAlignment="1">
      <alignment horizontal="right" vertical="center" indent="1"/>
    </xf>
    <xf numFmtId="4" fontId="10" fillId="0" borderId="2" xfId="0" applyNumberFormat="1" applyFont="1" applyFill="1" applyBorder="1" applyAlignment="1">
      <alignment horizontal="right" vertical="center" indent="1"/>
    </xf>
    <xf numFmtId="4" fontId="9" fillId="0" borderId="2" xfId="0" applyNumberFormat="1" applyFont="1" applyFill="1" applyBorder="1" applyAlignment="1">
      <alignment horizontal="right" vertical="center" wrapText="1" indent="1"/>
    </xf>
    <xf numFmtId="0" fontId="9" fillId="0" borderId="2" xfId="0" applyNumberFormat="1" applyFont="1" applyFill="1" applyBorder="1" applyAlignment="1">
      <alignment horizontal="left" vertical="center" wrapText="1"/>
    </xf>
    <xf numFmtId="9" fontId="9" fillId="0" borderId="2" xfId="1" applyNumberFormat="1" applyFont="1" applyFill="1" applyBorder="1" applyAlignment="1">
      <alignment horizontal="right" vertical="center" indent="1"/>
    </xf>
    <xf numFmtId="0" fontId="9" fillId="0" borderId="2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/>
    </xf>
    <xf numFmtId="167" fontId="9" fillId="0" borderId="2" xfId="1" applyNumberFormat="1" applyFont="1" applyFill="1" applyBorder="1" applyAlignment="1">
      <alignment horizontal="right" vertical="center" indent="1"/>
    </xf>
    <xf numFmtId="9" fontId="7" fillId="0" borderId="2" xfId="1" applyFont="1" applyFill="1" applyBorder="1" applyAlignment="1">
      <alignment horizontal="right" vertical="center" wrapText="1" indent="1"/>
    </xf>
    <xf numFmtId="167" fontId="7" fillId="0" borderId="2" xfId="1" applyNumberFormat="1" applyFont="1" applyFill="1" applyBorder="1" applyAlignment="1">
      <alignment horizontal="right" vertical="center" wrapText="1" indent="1"/>
    </xf>
    <xf numFmtId="2" fontId="9" fillId="0" borderId="0" xfId="0" applyNumberFormat="1" applyFont="1" applyFill="1"/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/>
    <xf numFmtId="0" fontId="13" fillId="0" borderId="0" xfId="0" applyFont="1" applyFill="1"/>
    <xf numFmtId="4" fontId="13" fillId="0" borderId="0" xfId="0" applyNumberFormat="1" applyFont="1" applyFill="1"/>
    <xf numFmtId="170" fontId="13" fillId="0" borderId="0" xfId="0" applyNumberFormat="1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</cellXfs>
  <cellStyles count="30">
    <cellStyle name="Денежный 2" xfId="26" xr:uid="{00000000-0005-0000-0000-000000000000}"/>
    <cellStyle name="Обычный" xfId="0" builtinId="0"/>
    <cellStyle name="Обычный 2" xfId="3" xr:uid="{00000000-0005-0000-0000-000002000000}"/>
    <cellStyle name="Обычный 2 2" xfId="2" xr:uid="{00000000-0005-0000-0000-000003000000}"/>
    <cellStyle name="Обычный 2 2 2" xfId="6" xr:uid="{00000000-0005-0000-0000-000004000000}"/>
    <cellStyle name="Обычный 2 2 3" xfId="24" xr:uid="{00000000-0005-0000-0000-000005000000}"/>
    <cellStyle name="Обычный 2 2 4" xfId="29" xr:uid="{00000000-0005-0000-0000-000006000000}"/>
    <cellStyle name="Обычный 2 3" xfId="8" xr:uid="{00000000-0005-0000-0000-000007000000}"/>
    <cellStyle name="Обычный 2 3 2" xfId="21" xr:uid="{00000000-0005-0000-0000-000008000000}"/>
    <cellStyle name="Обычный 2 4" xfId="16" xr:uid="{00000000-0005-0000-0000-000009000000}"/>
    <cellStyle name="Обычный 2 9" xfId="13" xr:uid="{00000000-0005-0000-0000-00000A000000}"/>
    <cellStyle name="Обычный 3" xfId="7" xr:uid="{00000000-0005-0000-0000-00000B000000}"/>
    <cellStyle name="Обычный 3 3" xfId="4" xr:uid="{00000000-0005-0000-0000-00000C000000}"/>
    <cellStyle name="Обычный 4" xfId="5" xr:uid="{00000000-0005-0000-0000-00000D000000}"/>
    <cellStyle name="Обычный 5" xfId="18" xr:uid="{00000000-0005-0000-0000-00000E000000}"/>
    <cellStyle name="Обычный 5 2" xfId="28" xr:uid="{00000000-0005-0000-0000-00000F000000}"/>
    <cellStyle name="Процентный" xfId="1" builtinId="5"/>
    <cellStyle name="Процентный 2" xfId="17" xr:uid="{00000000-0005-0000-0000-000011000000}"/>
    <cellStyle name="Процентный 2 2" xfId="22" xr:uid="{00000000-0005-0000-0000-000012000000}"/>
    <cellStyle name="Процентный 3" xfId="20" xr:uid="{00000000-0005-0000-0000-000013000000}"/>
    <cellStyle name="Процентный 4" xfId="27" xr:uid="{00000000-0005-0000-0000-000014000000}"/>
    <cellStyle name="Финансовый 2" xfId="9" xr:uid="{00000000-0005-0000-0000-000015000000}"/>
    <cellStyle name="Финансовый 2 2" xfId="10" xr:uid="{00000000-0005-0000-0000-000016000000}"/>
    <cellStyle name="Финансовый 2 3" xfId="23" xr:uid="{00000000-0005-0000-0000-000017000000}"/>
    <cellStyle name="Финансовый 2 4" xfId="25" xr:uid="{00000000-0005-0000-0000-000018000000}"/>
    <cellStyle name="Финансовый 3" xfId="11" xr:uid="{00000000-0005-0000-0000-000019000000}"/>
    <cellStyle name="Финансовый 4" xfId="12" xr:uid="{00000000-0005-0000-0000-00001A000000}"/>
    <cellStyle name="Финансовый 4 2" xfId="14" xr:uid="{00000000-0005-0000-0000-00001B000000}"/>
    <cellStyle name="Финансовый 5" xfId="15" xr:uid="{00000000-0005-0000-0000-00001C000000}"/>
    <cellStyle name="Финансовый 6" xfId="1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0BD5FF\&#1064;&#1072;&#1073;&#1083;&#1086;&#1085;%20&#1087;&#1083;&#1072;&#1085;&#1072;%20&#1043;&#1047;_2010_ru_v2%20&#1045;&#1088;&#1078;&#1072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netdocs\Documents%20and%20Settings\kkaramoldaeva\Local%20Settings\Temporary%20Internet%20Files\Content.IE5\EPCQ9PC5\Documents%20and%20Settings\eberekbolov\&#1056;&#1072;&#1073;&#1086;&#1095;&#1080;&#1081;%20&#1089;&#1090;&#1086;&#1083;\&#1064;&#1072;&#1073;&#1083;&#1086;&#1085;%20&#1087;&#1083;&#1072;&#1085;&#1072;%20&#1043;&#1047;_2010_ru_v2%20&#1045;&#1088;&#1078;&#1072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  <sheetName val="Тип пункта план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  <sheetName val="Тип пункта план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84"/>
  <sheetViews>
    <sheetView tabSelected="1" view="pageBreakPreview" zoomScale="70" zoomScaleNormal="50" zoomScaleSheetLayoutView="70" workbookViewId="0">
      <pane xSplit="2" ySplit="5" topLeftCell="D61" activePane="bottomRight" state="frozen"/>
      <selection pane="topRight" activeCell="C1" sqref="C1"/>
      <selection pane="bottomLeft" activeCell="A6" sqref="A6"/>
      <selection pane="bottomRight" activeCell="E76" sqref="E76"/>
    </sheetView>
  </sheetViews>
  <sheetFormatPr defaultColWidth="13.28515625" defaultRowHeight="23.25" outlineLevelRow="2" x14ac:dyDescent="0.35"/>
  <cols>
    <col min="1" max="1" width="12.28515625" style="25" customWidth="1"/>
    <col min="2" max="2" width="69" style="39" bestFit="1" customWidth="1"/>
    <col min="3" max="3" width="17.42578125" style="25" customWidth="1"/>
    <col min="4" max="4" width="33.85546875" style="40" customWidth="1"/>
    <col min="5" max="5" width="35.85546875" style="56" bestFit="1" customWidth="1"/>
    <col min="6" max="6" width="29.42578125" style="4" customWidth="1"/>
    <col min="7" max="7" width="15.85546875" style="4" customWidth="1"/>
    <col min="8" max="8" width="108.42578125" style="37" customWidth="1"/>
    <col min="9" max="9" width="15" style="4" bestFit="1" customWidth="1"/>
    <col min="10" max="16384" width="13.28515625" style="4"/>
  </cols>
  <sheetData>
    <row r="1" spans="1:8" s="2" customFormat="1" x14ac:dyDescent="0.35">
      <c r="A1" s="68" t="s">
        <v>123</v>
      </c>
      <c r="B1" s="68"/>
      <c r="C1" s="68"/>
      <c r="D1" s="68"/>
      <c r="E1" s="68"/>
      <c r="F1" s="68"/>
      <c r="G1" s="68"/>
      <c r="H1" s="68"/>
    </row>
    <row r="2" spans="1:8" s="2" customFormat="1" x14ac:dyDescent="0.35">
      <c r="A2" s="68"/>
      <c r="B2" s="68"/>
      <c r="C2" s="68"/>
      <c r="D2" s="68"/>
      <c r="E2" s="68"/>
      <c r="F2" s="68"/>
      <c r="G2" s="68"/>
      <c r="H2" s="68"/>
    </row>
    <row r="3" spans="1:8" s="2" customFormat="1" x14ac:dyDescent="0.35">
      <c r="A3" s="1"/>
      <c r="B3" s="1"/>
      <c r="C3" s="1"/>
      <c r="D3" s="1"/>
      <c r="E3" s="52"/>
      <c r="F3" s="1"/>
      <c r="G3" s="1"/>
      <c r="H3" s="1"/>
    </row>
    <row r="4" spans="1:8" ht="45" x14ac:dyDescent="0.35">
      <c r="A4" s="3" t="s">
        <v>0</v>
      </c>
      <c r="B4" s="3" t="s">
        <v>1</v>
      </c>
      <c r="C4" s="3" t="s">
        <v>2</v>
      </c>
      <c r="D4" s="3" t="s">
        <v>121</v>
      </c>
      <c r="E4" s="53" t="s">
        <v>122</v>
      </c>
      <c r="F4" s="3" t="s">
        <v>119</v>
      </c>
      <c r="G4" s="3" t="s">
        <v>96</v>
      </c>
      <c r="H4" s="3" t="s">
        <v>112</v>
      </c>
    </row>
    <row r="5" spans="1:8" s="5" customFormat="1" ht="22.5" x14ac:dyDescent="0.3">
      <c r="A5" s="61">
        <v>1</v>
      </c>
      <c r="B5" s="61">
        <v>2</v>
      </c>
      <c r="C5" s="61">
        <v>3</v>
      </c>
      <c r="D5" s="61">
        <v>4</v>
      </c>
      <c r="E5" s="31">
        <v>5</v>
      </c>
      <c r="F5" s="61">
        <v>6</v>
      </c>
      <c r="G5" s="61">
        <v>7</v>
      </c>
      <c r="H5" s="61">
        <v>8</v>
      </c>
    </row>
    <row r="6" spans="1:8" ht="45" x14ac:dyDescent="0.35">
      <c r="A6" s="6" t="s">
        <v>3</v>
      </c>
      <c r="B6" s="7" t="s">
        <v>4</v>
      </c>
      <c r="C6" s="8" t="s">
        <v>5</v>
      </c>
      <c r="D6" s="45">
        <f>D7+D13+D17+D18+D19+D20+D21</f>
        <v>27389767.844253268</v>
      </c>
      <c r="E6" s="45">
        <f>E7+E13+E17+E18+E19+E20+E21</f>
        <v>31617170.690083973</v>
      </c>
      <c r="F6" s="45">
        <f>(E6-D6)</f>
        <v>4227402.845830705</v>
      </c>
      <c r="G6" s="9">
        <f>F6/D6</f>
        <v>0.15434241246107056</v>
      </c>
      <c r="H6" s="10"/>
    </row>
    <row r="7" spans="1:8" outlineLevel="1" x14ac:dyDescent="0.35">
      <c r="A7" s="11">
        <v>1</v>
      </c>
      <c r="B7" s="7" t="s">
        <v>6</v>
      </c>
      <c r="C7" s="8" t="s">
        <v>5</v>
      </c>
      <c r="D7" s="45">
        <f>D9+D10+D11+D12</f>
        <v>1625811.1821328613</v>
      </c>
      <c r="E7" s="45">
        <f>E9+E10+E11+E12</f>
        <v>2741557.8675302998</v>
      </c>
      <c r="F7" s="45">
        <f t="shared" ref="F7:F37" si="0">(E7-D7)</f>
        <v>1115746.6853974385</v>
      </c>
      <c r="G7" s="9">
        <f>F7/D7</f>
        <v>0.68627076603921378</v>
      </c>
      <c r="H7" s="10"/>
    </row>
    <row r="8" spans="1:8" outlineLevel="2" x14ac:dyDescent="0.35">
      <c r="A8" s="11"/>
      <c r="B8" s="12" t="s">
        <v>7</v>
      </c>
      <c r="C8" s="13"/>
      <c r="D8" s="46"/>
      <c r="E8" s="46"/>
      <c r="F8" s="46">
        <f t="shared" si="0"/>
        <v>0</v>
      </c>
      <c r="G8" s="9"/>
      <c r="H8" s="10"/>
    </row>
    <row r="9" spans="1:8" outlineLevel="2" x14ac:dyDescent="0.35">
      <c r="A9" s="14" t="s">
        <v>8</v>
      </c>
      <c r="B9" s="12" t="s">
        <v>9</v>
      </c>
      <c r="C9" s="13" t="s">
        <v>5</v>
      </c>
      <c r="D9" s="46">
        <v>103276.649573567</v>
      </c>
      <c r="E9" s="46">
        <v>93898.098371428554</v>
      </c>
      <c r="F9" s="46">
        <f t="shared" si="0"/>
        <v>-9378.5512021384493</v>
      </c>
      <c r="G9" s="50">
        <f>F9/D9</f>
        <v>-9.0809986970557477E-2</v>
      </c>
      <c r="H9" s="49" t="s">
        <v>154</v>
      </c>
    </row>
    <row r="10" spans="1:8" ht="139.5" outlineLevel="2" x14ac:dyDescent="0.35">
      <c r="A10" s="14" t="s">
        <v>10</v>
      </c>
      <c r="B10" s="12" t="s">
        <v>11</v>
      </c>
      <c r="C10" s="13" t="s">
        <v>5</v>
      </c>
      <c r="D10" s="46">
        <v>97502.754172037778</v>
      </c>
      <c r="E10" s="46">
        <v>235235.09582857101</v>
      </c>
      <c r="F10" s="46">
        <f t="shared" si="0"/>
        <v>137732.34165653324</v>
      </c>
      <c r="G10" s="15">
        <f>F10/D10</f>
        <v>1.4125994986101906</v>
      </c>
      <c r="H10" s="62" t="s">
        <v>145</v>
      </c>
    </row>
    <row r="11" spans="1:8" ht="93" outlineLevel="2" x14ac:dyDescent="0.35">
      <c r="A11" s="14" t="s">
        <v>12</v>
      </c>
      <c r="B11" s="12" t="s">
        <v>13</v>
      </c>
      <c r="C11" s="13" t="s">
        <v>5</v>
      </c>
      <c r="D11" s="46">
        <v>27728.019222826519</v>
      </c>
      <c r="E11" s="46">
        <v>52873.723330300003</v>
      </c>
      <c r="F11" s="46">
        <f t="shared" si="0"/>
        <v>25145.704107473484</v>
      </c>
      <c r="G11" s="50">
        <f>F11/D11</f>
        <v>0.9068698310326041</v>
      </c>
      <c r="H11" s="62" t="s">
        <v>133</v>
      </c>
    </row>
    <row r="12" spans="1:8" ht="93" outlineLevel="2" x14ac:dyDescent="0.35">
      <c r="A12" s="14" t="s">
        <v>14</v>
      </c>
      <c r="B12" s="12" t="s">
        <v>15</v>
      </c>
      <c r="C12" s="13" t="s">
        <v>5</v>
      </c>
      <c r="D12" s="46">
        <v>1397303.75916443</v>
      </c>
      <c r="E12" s="46">
        <v>2359550.9500000002</v>
      </c>
      <c r="F12" s="46">
        <f>(E12-D12)</f>
        <v>962247.19083557022</v>
      </c>
      <c r="G12" s="15">
        <f>F12/D12</f>
        <v>0.68864567530468956</v>
      </c>
      <c r="H12" s="62" t="s">
        <v>125</v>
      </c>
    </row>
    <row r="13" spans="1:8" outlineLevel="1" x14ac:dyDescent="0.35">
      <c r="A13" s="16">
        <v>2</v>
      </c>
      <c r="B13" s="17" t="s">
        <v>16</v>
      </c>
      <c r="C13" s="18" t="s">
        <v>5</v>
      </c>
      <c r="D13" s="47">
        <f>D15+D16</f>
        <v>10679787.522801356</v>
      </c>
      <c r="E13" s="47">
        <f>E15+E16</f>
        <v>10945499.750844542</v>
      </c>
      <c r="F13" s="47">
        <f t="shared" si="0"/>
        <v>265712.22804318555</v>
      </c>
      <c r="G13" s="9">
        <f>F13/D13</f>
        <v>2.4879917084107684E-2</v>
      </c>
      <c r="H13" s="19"/>
    </row>
    <row r="14" spans="1:8" outlineLevel="2" x14ac:dyDescent="0.35">
      <c r="A14" s="14"/>
      <c r="B14" s="12" t="s">
        <v>7</v>
      </c>
      <c r="C14" s="13"/>
      <c r="D14" s="46"/>
      <c r="E14" s="46"/>
      <c r="F14" s="46">
        <f t="shared" si="0"/>
        <v>0</v>
      </c>
      <c r="G14" s="9"/>
      <c r="H14" s="20"/>
    </row>
    <row r="15" spans="1:8" outlineLevel="2" x14ac:dyDescent="0.35">
      <c r="A15" s="14" t="s">
        <v>17</v>
      </c>
      <c r="B15" s="12" t="s">
        <v>18</v>
      </c>
      <c r="C15" s="13" t="s">
        <v>5</v>
      </c>
      <c r="D15" s="46">
        <v>9254581.9088399969</v>
      </c>
      <c r="E15" s="46">
        <v>9484835.1393800192</v>
      </c>
      <c r="F15" s="46">
        <f t="shared" si="0"/>
        <v>230253.23054002225</v>
      </c>
      <c r="G15" s="57">
        <f t="shared" ref="G15:G34" si="1">F15/D15</f>
        <v>2.4879917084107698E-2</v>
      </c>
      <c r="H15" s="71" t="s">
        <v>124</v>
      </c>
    </row>
    <row r="16" spans="1:8" outlineLevel="2" x14ac:dyDescent="0.35">
      <c r="A16" s="14" t="s">
        <v>19</v>
      </c>
      <c r="B16" s="12" t="s">
        <v>20</v>
      </c>
      <c r="C16" s="13" t="s">
        <v>5</v>
      </c>
      <c r="D16" s="46">
        <v>1425205.6139613595</v>
      </c>
      <c r="E16" s="46">
        <v>1460664.611464523</v>
      </c>
      <c r="F16" s="46">
        <f t="shared" si="0"/>
        <v>35458.997503163526</v>
      </c>
      <c r="G16" s="57">
        <f t="shared" si="1"/>
        <v>2.4879917084107767E-2</v>
      </c>
      <c r="H16" s="71"/>
    </row>
    <row r="17" spans="1:8" ht="93" outlineLevel="1" x14ac:dyDescent="0.35">
      <c r="A17" s="14" t="s">
        <v>21</v>
      </c>
      <c r="B17" s="12" t="s">
        <v>22</v>
      </c>
      <c r="C17" s="13" t="s">
        <v>5</v>
      </c>
      <c r="D17" s="46">
        <v>4683333.346201567</v>
      </c>
      <c r="E17" s="46">
        <v>4819422.1469074143</v>
      </c>
      <c r="F17" s="46">
        <f t="shared" si="0"/>
        <v>136088.80070584733</v>
      </c>
      <c r="G17" s="15">
        <f t="shared" si="1"/>
        <v>2.9058106832438611E-2</v>
      </c>
      <c r="H17" s="62" t="s">
        <v>135</v>
      </c>
    </row>
    <row r="18" spans="1:8" ht="209.25" outlineLevel="1" x14ac:dyDescent="0.35">
      <c r="A18" s="14">
        <v>4</v>
      </c>
      <c r="B18" s="12" t="s">
        <v>23</v>
      </c>
      <c r="C18" s="13" t="s">
        <v>5</v>
      </c>
      <c r="D18" s="46">
        <v>9171055.949861737</v>
      </c>
      <c r="E18" s="46">
        <v>10547946.2816983</v>
      </c>
      <c r="F18" s="46">
        <f t="shared" si="0"/>
        <v>1376890.3318365626</v>
      </c>
      <c r="G18" s="15">
        <f t="shared" si="1"/>
        <v>0.15013432906352736</v>
      </c>
      <c r="H18" s="62" t="s">
        <v>144</v>
      </c>
    </row>
    <row r="19" spans="1:8" ht="186" outlineLevel="1" x14ac:dyDescent="0.35">
      <c r="A19" s="14">
        <v>5</v>
      </c>
      <c r="B19" s="12" t="s">
        <v>24</v>
      </c>
      <c r="C19" s="13" t="s">
        <v>5</v>
      </c>
      <c r="D19" s="46">
        <v>954325.09693890985</v>
      </c>
      <c r="E19" s="46">
        <v>1992735.58</v>
      </c>
      <c r="F19" s="46">
        <f t="shared" si="0"/>
        <v>1038410.4830610902</v>
      </c>
      <c r="G19" s="15">
        <f t="shared" si="1"/>
        <v>1.0881097923463319</v>
      </c>
      <c r="H19" s="62" t="s">
        <v>150</v>
      </c>
    </row>
    <row r="20" spans="1:8" ht="69.75" outlineLevel="1" x14ac:dyDescent="0.35">
      <c r="A20" s="14">
        <v>6</v>
      </c>
      <c r="B20" s="12" t="s">
        <v>25</v>
      </c>
      <c r="C20" s="13" t="s">
        <v>5</v>
      </c>
      <c r="D20" s="46">
        <v>1710.3967803520002</v>
      </c>
      <c r="E20" s="46">
        <v>1945.087</v>
      </c>
      <c r="F20" s="46">
        <f t="shared" si="0"/>
        <v>234.69021964799981</v>
      </c>
      <c r="G20" s="15">
        <f t="shared" si="1"/>
        <v>0.1372139040157106</v>
      </c>
      <c r="H20" s="49" t="s">
        <v>148</v>
      </c>
    </row>
    <row r="21" spans="1:8" s="23" customFormat="1" outlineLevel="1" x14ac:dyDescent="0.35">
      <c r="A21" s="16">
        <v>7</v>
      </c>
      <c r="B21" s="17" t="s">
        <v>26</v>
      </c>
      <c r="C21" s="18" t="s">
        <v>5</v>
      </c>
      <c r="D21" s="45">
        <f>D22+D23+D24+D25+D26+D27+D28+D29+D30+D31+D32</f>
        <v>273744.34953648585</v>
      </c>
      <c r="E21" s="45">
        <f>E22+E23+E24+E25+E26+E27+E28+E29+E30+E31+E32</f>
        <v>568063.97610342095</v>
      </c>
      <c r="F21" s="45">
        <f t="shared" si="0"/>
        <v>294319.6265669351</v>
      </c>
      <c r="G21" s="9">
        <f t="shared" si="1"/>
        <v>1.0751623807588653</v>
      </c>
      <c r="H21" s="22"/>
    </row>
    <row r="22" spans="1:8" ht="139.5" outlineLevel="2" x14ac:dyDescent="0.35">
      <c r="A22" s="14" t="s">
        <v>27</v>
      </c>
      <c r="B22" s="12" t="s">
        <v>28</v>
      </c>
      <c r="C22" s="13" t="s">
        <v>5</v>
      </c>
      <c r="D22" s="46">
        <v>15173.779379200001</v>
      </c>
      <c r="E22" s="46">
        <v>26386.573163111454</v>
      </c>
      <c r="F22" s="46">
        <f t="shared" si="0"/>
        <v>11212.793783911453</v>
      </c>
      <c r="G22" s="15">
        <f t="shared" si="1"/>
        <v>0.73895853522701072</v>
      </c>
      <c r="H22" s="62" t="s">
        <v>140</v>
      </c>
    </row>
    <row r="23" spans="1:8" ht="139.5" outlineLevel="2" x14ac:dyDescent="0.35">
      <c r="A23" s="14" t="s">
        <v>29</v>
      </c>
      <c r="B23" s="12" t="s">
        <v>30</v>
      </c>
      <c r="C23" s="13" t="s">
        <v>5</v>
      </c>
      <c r="D23" s="46">
        <v>21362.14667276352</v>
      </c>
      <c r="E23" s="46">
        <v>107342.47858</v>
      </c>
      <c r="F23" s="46">
        <f t="shared" si="0"/>
        <v>85980.331907236483</v>
      </c>
      <c r="G23" s="15">
        <f t="shared" si="1"/>
        <v>4.0248919373285821</v>
      </c>
      <c r="H23" s="62" t="s">
        <v>136</v>
      </c>
    </row>
    <row r="24" spans="1:8" ht="69.75" outlineLevel="2" x14ac:dyDescent="0.35">
      <c r="A24" s="14" t="s">
        <v>31</v>
      </c>
      <c r="B24" s="12" t="s">
        <v>32</v>
      </c>
      <c r="C24" s="13" t="s">
        <v>5</v>
      </c>
      <c r="D24" s="46">
        <v>6704.564892959389</v>
      </c>
      <c r="E24" s="46">
        <v>143540.55233999999</v>
      </c>
      <c r="F24" s="46">
        <f t="shared" si="0"/>
        <v>136835.98744704059</v>
      </c>
      <c r="G24" s="15">
        <f t="shared" si="1"/>
        <v>20.409376243152643</v>
      </c>
      <c r="H24" s="62" t="s">
        <v>126</v>
      </c>
    </row>
    <row r="25" spans="1:8" ht="186" outlineLevel="2" x14ac:dyDescent="0.35">
      <c r="A25" s="14" t="s">
        <v>33</v>
      </c>
      <c r="B25" s="12" t="s">
        <v>34</v>
      </c>
      <c r="C25" s="13" t="s">
        <v>5</v>
      </c>
      <c r="D25" s="46">
        <v>16751.694577218146</v>
      </c>
      <c r="E25" s="46">
        <v>24919.6881025</v>
      </c>
      <c r="F25" s="46">
        <f t="shared" si="0"/>
        <v>8167.9935252818541</v>
      </c>
      <c r="G25" s="15">
        <f t="shared" si="1"/>
        <v>0.48759207539457561</v>
      </c>
      <c r="H25" s="62" t="s">
        <v>141</v>
      </c>
    </row>
    <row r="26" spans="1:8" ht="46.5" outlineLevel="2" x14ac:dyDescent="0.35">
      <c r="A26" s="14" t="s">
        <v>35</v>
      </c>
      <c r="B26" s="12" t="s">
        <v>36</v>
      </c>
      <c r="C26" s="13" t="s">
        <v>5</v>
      </c>
      <c r="D26" s="46">
        <v>62540.353932368009</v>
      </c>
      <c r="E26" s="46">
        <v>63310.712416466638</v>
      </c>
      <c r="F26" s="46">
        <f t="shared" si="0"/>
        <v>770.35848409862956</v>
      </c>
      <c r="G26" s="15">
        <f t="shared" si="1"/>
        <v>1.2317782610116113E-2</v>
      </c>
      <c r="H26" s="49"/>
    </row>
    <row r="27" spans="1:8" ht="69.75" outlineLevel="2" x14ac:dyDescent="0.35">
      <c r="A27" s="14" t="s">
        <v>37</v>
      </c>
      <c r="B27" s="12" t="s">
        <v>38</v>
      </c>
      <c r="C27" s="13" t="s">
        <v>5</v>
      </c>
      <c r="D27" s="46">
        <v>1190.5318513920001</v>
      </c>
      <c r="E27" s="46">
        <v>5993.5714799999996</v>
      </c>
      <c r="F27" s="46">
        <f t="shared" si="0"/>
        <v>4803.0396286079995</v>
      </c>
      <c r="G27" s="15">
        <f t="shared" si="1"/>
        <v>4.0343646606280741</v>
      </c>
      <c r="H27" s="62" t="s">
        <v>149</v>
      </c>
    </row>
    <row r="28" spans="1:8" ht="69.75" outlineLevel="2" x14ac:dyDescent="0.35">
      <c r="A28" s="14" t="s">
        <v>39</v>
      </c>
      <c r="B28" s="12" t="s">
        <v>40</v>
      </c>
      <c r="C28" s="13" t="s">
        <v>5</v>
      </c>
      <c r="D28" s="46">
        <v>2473.3536672</v>
      </c>
      <c r="E28" s="46">
        <v>2943.9250053429114</v>
      </c>
      <c r="F28" s="46">
        <f t="shared" si="0"/>
        <v>470.57133814291137</v>
      </c>
      <c r="G28" s="15">
        <f t="shared" si="1"/>
        <v>0.19025638928363578</v>
      </c>
      <c r="H28" s="49" t="s">
        <v>153</v>
      </c>
    </row>
    <row r="29" spans="1:8" ht="93" outlineLevel="2" x14ac:dyDescent="0.35">
      <c r="A29" s="14" t="s">
        <v>41</v>
      </c>
      <c r="B29" s="12" t="s">
        <v>42</v>
      </c>
      <c r="C29" s="13" t="s">
        <v>5</v>
      </c>
      <c r="D29" s="46">
        <v>6189.3250432574951</v>
      </c>
      <c r="E29" s="46">
        <v>16462.309656000001</v>
      </c>
      <c r="F29" s="46">
        <f t="shared" si="0"/>
        <v>10272.984612742506</v>
      </c>
      <c r="G29" s="15">
        <f t="shared" si="1"/>
        <v>1.6597907753986283</v>
      </c>
      <c r="H29" s="62" t="s">
        <v>142</v>
      </c>
    </row>
    <row r="30" spans="1:8" ht="46.5" outlineLevel="2" x14ac:dyDescent="0.35">
      <c r="A30" s="14" t="s">
        <v>43</v>
      </c>
      <c r="B30" s="12" t="s">
        <v>44</v>
      </c>
      <c r="C30" s="13" t="s">
        <v>5</v>
      </c>
      <c r="D30" s="46">
        <v>688.68855385408006</v>
      </c>
      <c r="E30" s="46">
        <v>923.21499999999992</v>
      </c>
      <c r="F30" s="46">
        <f t="shared" si="0"/>
        <v>234.52644614591986</v>
      </c>
      <c r="G30" s="15">
        <f t="shared" si="1"/>
        <v>0.34054064763157299</v>
      </c>
      <c r="H30" s="62" t="s">
        <v>127</v>
      </c>
    </row>
    <row r="31" spans="1:8" ht="69.75" outlineLevel="2" x14ac:dyDescent="0.35">
      <c r="A31" s="14" t="s">
        <v>45</v>
      </c>
      <c r="B31" s="12" t="s">
        <v>46</v>
      </c>
      <c r="C31" s="13" t="s">
        <v>5</v>
      </c>
      <c r="D31" s="46">
        <v>85425.480543780155</v>
      </c>
      <c r="E31" s="46">
        <v>111714.34125999999</v>
      </c>
      <c r="F31" s="46">
        <f>(E31-D31)</f>
        <v>26288.860716219831</v>
      </c>
      <c r="G31" s="15">
        <f t="shared" si="1"/>
        <v>0.3077402731465691</v>
      </c>
      <c r="H31" s="49" t="s">
        <v>151</v>
      </c>
    </row>
    <row r="32" spans="1:8" ht="46.5" outlineLevel="2" x14ac:dyDescent="0.35">
      <c r="A32" s="14" t="s">
        <v>120</v>
      </c>
      <c r="B32" s="12" t="s">
        <v>47</v>
      </c>
      <c r="C32" s="13" t="s">
        <v>5</v>
      </c>
      <c r="D32" s="46">
        <v>55244.430422493067</v>
      </c>
      <c r="E32" s="46">
        <v>64526.609099999994</v>
      </c>
      <c r="F32" s="46">
        <f t="shared" si="0"/>
        <v>9282.1786775069268</v>
      </c>
      <c r="G32" s="15">
        <f t="shared" si="1"/>
        <v>0.16802017156335161</v>
      </c>
      <c r="H32" s="62" t="s">
        <v>146</v>
      </c>
    </row>
    <row r="33" spans="1:8" x14ac:dyDescent="0.35">
      <c r="A33" s="6" t="s">
        <v>48</v>
      </c>
      <c r="B33" s="7" t="s">
        <v>49</v>
      </c>
      <c r="C33" s="8" t="s">
        <v>5</v>
      </c>
      <c r="D33" s="45">
        <f>D34</f>
        <v>2649804.5388504467</v>
      </c>
      <c r="E33" s="45">
        <f>E34</f>
        <v>2861179.8774044015</v>
      </c>
      <c r="F33" s="45">
        <f t="shared" si="0"/>
        <v>211375.33855395485</v>
      </c>
      <c r="G33" s="9">
        <f t="shared" si="1"/>
        <v>7.9770162460984728E-2</v>
      </c>
      <c r="H33" s="19"/>
    </row>
    <row r="34" spans="1:8" ht="45" x14ac:dyDescent="0.35">
      <c r="A34" s="6">
        <v>8</v>
      </c>
      <c r="B34" s="7" t="s">
        <v>50</v>
      </c>
      <c r="C34" s="8" t="s">
        <v>5</v>
      </c>
      <c r="D34" s="45">
        <f>D36+D37+D38+D39+D40++D41+D42+D43+D44+D45</f>
        <v>2649804.5388504467</v>
      </c>
      <c r="E34" s="45">
        <f>E36+E37+E38+E39+E40++E41+E42+E43+E44+E45</f>
        <v>2861179.8774044015</v>
      </c>
      <c r="F34" s="45">
        <f t="shared" si="0"/>
        <v>211375.33855395485</v>
      </c>
      <c r="G34" s="9">
        <f t="shared" si="1"/>
        <v>7.9770162460984728E-2</v>
      </c>
      <c r="H34" s="19"/>
    </row>
    <row r="35" spans="1:8" outlineLevel="1" x14ac:dyDescent="0.35">
      <c r="A35" s="14"/>
      <c r="B35" s="12" t="s">
        <v>7</v>
      </c>
      <c r="C35" s="13"/>
      <c r="D35" s="46"/>
      <c r="E35" s="46"/>
      <c r="F35" s="46">
        <f t="shared" si="0"/>
        <v>0</v>
      </c>
      <c r="G35" s="9"/>
      <c r="H35" s="20"/>
    </row>
    <row r="36" spans="1:8" outlineLevel="1" x14ac:dyDescent="0.35">
      <c r="A36" s="14" t="s">
        <v>51</v>
      </c>
      <c r="B36" s="12" t="s">
        <v>52</v>
      </c>
      <c r="C36" s="13" t="s">
        <v>5</v>
      </c>
      <c r="D36" s="46">
        <v>948727.82586000033</v>
      </c>
      <c r="E36" s="46">
        <v>966834.47332999983</v>
      </c>
      <c r="F36" s="46">
        <f t="shared" si="0"/>
        <v>18106.647469999501</v>
      </c>
      <c r="G36" s="57">
        <f t="shared" ref="G36:G59" si="2">F36/D36</f>
        <v>1.9085186474409807E-2</v>
      </c>
      <c r="H36" s="72"/>
    </row>
    <row r="37" spans="1:8" outlineLevel="1" x14ac:dyDescent="0.35">
      <c r="A37" s="14" t="s">
        <v>53</v>
      </c>
      <c r="B37" s="12" t="s">
        <v>20</v>
      </c>
      <c r="C37" s="13" t="s">
        <v>5</v>
      </c>
      <c r="D37" s="46">
        <v>146104.08518244006</v>
      </c>
      <c r="E37" s="46">
        <v>148892.50889281998</v>
      </c>
      <c r="F37" s="46">
        <f t="shared" si="0"/>
        <v>2788.4237103799242</v>
      </c>
      <c r="G37" s="57">
        <f t="shared" si="2"/>
        <v>1.9085186474409814E-2</v>
      </c>
      <c r="H37" s="73"/>
    </row>
    <row r="38" spans="1:8" outlineLevel="1" x14ac:dyDescent="0.35">
      <c r="A38" s="14" t="s">
        <v>54</v>
      </c>
      <c r="B38" s="12" t="s">
        <v>22</v>
      </c>
      <c r="C38" s="13" t="s">
        <v>5</v>
      </c>
      <c r="D38" s="46">
        <v>7906.5100608000012</v>
      </c>
      <c r="E38" s="46">
        <v>7906.5100608000012</v>
      </c>
      <c r="F38" s="46">
        <f t="shared" ref="F38:F67" si="3">(E38-D38)</f>
        <v>0</v>
      </c>
      <c r="G38" s="15">
        <f t="shared" si="2"/>
        <v>0</v>
      </c>
      <c r="H38" s="51"/>
    </row>
    <row r="39" spans="1:8" outlineLevel="1" x14ac:dyDescent="0.35">
      <c r="A39" s="14" t="s">
        <v>55</v>
      </c>
      <c r="B39" s="12" t="s">
        <v>56</v>
      </c>
      <c r="C39" s="13" t="s">
        <v>5</v>
      </c>
      <c r="D39" s="46">
        <v>1300179.9006666027</v>
      </c>
      <c r="E39" s="46">
        <v>1264198.2120000001</v>
      </c>
      <c r="F39" s="46">
        <f t="shared" si="3"/>
        <v>-35981.688666602597</v>
      </c>
      <c r="G39" s="15">
        <f t="shared" si="2"/>
        <v>-2.7674392326903972E-2</v>
      </c>
      <c r="H39" s="62"/>
    </row>
    <row r="40" spans="1:8" ht="93" outlineLevel="1" x14ac:dyDescent="0.35">
      <c r="A40" s="14" t="s">
        <v>57</v>
      </c>
      <c r="B40" s="12" t="s">
        <v>58</v>
      </c>
      <c r="C40" s="13" t="s">
        <v>5</v>
      </c>
      <c r="D40" s="46">
        <v>2824.1710309820601</v>
      </c>
      <c r="E40" s="46">
        <v>7395.9795040825356</v>
      </c>
      <c r="F40" s="46">
        <f t="shared" si="3"/>
        <v>4571.8084731004756</v>
      </c>
      <c r="G40" s="15">
        <f t="shared" si="2"/>
        <v>1.6188143079672843</v>
      </c>
      <c r="H40" s="62" t="s">
        <v>132</v>
      </c>
    </row>
    <row r="41" spans="1:8" s="25" customFormat="1" ht="46.5" outlineLevel="1" x14ac:dyDescent="0.35">
      <c r="A41" s="14" t="s">
        <v>59</v>
      </c>
      <c r="B41" s="12" t="s">
        <v>60</v>
      </c>
      <c r="C41" s="13" t="s">
        <v>5</v>
      </c>
      <c r="D41" s="46">
        <v>468.48280710400007</v>
      </c>
      <c r="E41" s="46">
        <v>3174.7473399999999</v>
      </c>
      <c r="F41" s="46">
        <f t="shared" si="3"/>
        <v>2706.2645328959998</v>
      </c>
      <c r="G41" s="15">
        <f t="shared" si="2"/>
        <v>5.7766570978883909</v>
      </c>
      <c r="H41" s="62" t="s">
        <v>137</v>
      </c>
    </row>
    <row r="42" spans="1:8" s="25" customFormat="1" outlineLevel="1" x14ac:dyDescent="0.35">
      <c r="A42" s="14" t="s">
        <v>61</v>
      </c>
      <c r="B42" s="12" t="s">
        <v>28</v>
      </c>
      <c r="C42" s="13" t="s">
        <v>5</v>
      </c>
      <c r="D42" s="46">
        <v>871.35862079126298</v>
      </c>
      <c r="E42" s="46">
        <v>901.37523495617666</v>
      </c>
      <c r="F42" s="46">
        <f t="shared" si="3"/>
        <v>30.016614164913676</v>
      </c>
      <c r="G42" s="15">
        <f t="shared" si="2"/>
        <v>3.4448060131265126E-2</v>
      </c>
      <c r="H42" s="62"/>
    </row>
    <row r="43" spans="1:8" s="25" customFormat="1" ht="116.25" outlineLevel="1" x14ac:dyDescent="0.35">
      <c r="A43" s="14" t="s">
        <v>62</v>
      </c>
      <c r="B43" s="12" t="s">
        <v>63</v>
      </c>
      <c r="C43" s="13" t="s">
        <v>5</v>
      </c>
      <c r="D43" s="46">
        <v>26727.5</v>
      </c>
      <c r="E43" s="46">
        <v>32556.842859999997</v>
      </c>
      <c r="F43" s="46">
        <f t="shared" si="3"/>
        <v>5829.342859999997</v>
      </c>
      <c r="G43" s="15">
        <f t="shared" si="2"/>
        <v>0.21810281021419875</v>
      </c>
      <c r="H43" s="62" t="s">
        <v>131</v>
      </c>
    </row>
    <row r="44" spans="1:8" ht="46.5" outlineLevel="1" x14ac:dyDescent="0.35">
      <c r="A44" s="14" t="s">
        <v>64</v>
      </c>
      <c r="B44" s="12" t="s">
        <v>65</v>
      </c>
      <c r="C44" s="13" t="s">
        <v>5</v>
      </c>
      <c r="D44" s="46">
        <v>8832.6522199999999</v>
      </c>
      <c r="E44" s="46">
        <v>7604.0252199999986</v>
      </c>
      <c r="F44" s="46">
        <f t="shared" si="3"/>
        <v>-1228.6270000000013</v>
      </c>
      <c r="G44" s="15">
        <f t="shared" si="2"/>
        <v>-0.13910057470823881</v>
      </c>
      <c r="H44" s="62" t="s">
        <v>138</v>
      </c>
    </row>
    <row r="45" spans="1:8" s="23" customFormat="1" outlineLevel="1" x14ac:dyDescent="0.35">
      <c r="A45" s="42" t="s">
        <v>66</v>
      </c>
      <c r="B45" s="17" t="s">
        <v>67</v>
      </c>
      <c r="C45" s="18" t="s">
        <v>5</v>
      </c>
      <c r="D45" s="47">
        <f>SUM(D46:D57)</f>
        <v>207162.05240172654</v>
      </c>
      <c r="E45" s="47">
        <f>SUM(E46:E57)</f>
        <v>421715.20296174282</v>
      </c>
      <c r="F45" s="47">
        <f t="shared" si="3"/>
        <v>214553.15056001628</v>
      </c>
      <c r="G45" s="43">
        <f t="shared" si="2"/>
        <v>1.0356778573710836</v>
      </c>
      <c r="H45" s="44"/>
    </row>
    <row r="46" spans="1:8" ht="46.5" outlineLevel="2" x14ac:dyDescent="0.35">
      <c r="A46" s="14" t="s">
        <v>68</v>
      </c>
      <c r="B46" s="12" t="s">
        <v>69</v>
      </c>
      <c r="C46" s="13" t="s">
        <v>5</v>
      </c>
      <c r="D46" s="46">
        <v>186212.68872128002</v>
      </c>
      <c r="E46" s="46">
        <v>373352.94962000003</v>
      </c>
      <c r="F46" s="46">
        <f t="shared" si="3"/>
        <v>187140.26089872001</v>
      </c>
      <c r="G46" s="15">
        <f t="shared" si="2"/>
        <v>1.0049812511908272</v>
      </c>
      <c r="H46" s="62" t="s">
        <v>130</v>
      </c>
    </row>
    <row r="47" spans="1:8" s="25" customFormat="1" outlineLevel="2" x14ac:dyDescent="0.35">
      <c r="A47" s="14" t="s">
        <v>70</v>
      </c>
      <c r="B47" s="12" t="s">
        <v>71</v>
      </c>
      <c r="C47" s="13" t="s">
        <v>5</v>
      </c>
      <c r="D47" s="46">
        <v>146.33461</v>
      </c>
      <c r="E47" s="46">
        <v>146.33459999999997</v>
      </c>
      <c r="F47" s="46">
        <f t="shared" si="3"/>
        <v>-1.0000000031595846E-5</v>
      </c>
      <c r="G47" s="15">
        <f t="shared" si="2"/>
        <v>-6.8336533863013308E-8</v>
      </c>
      <c r="H47" s="62"/>
    </row>
    <row r="48" spans="1:8" outlineLevel="2" x14ac:dyDescent="0.35">
      <c r="A48" s="14" t="s">
        <v>72</v>
      </c>
      <c r="B48" s="12" t="s">
        <v>32</v>
      </c>
      <c r="C48" s="13" t="s">
        <v>5</v>
      </c>
      <c r="D48" s="46">
        <v>225.3</v>
      </c>
      <c r="E48" s="46">
        <v>225.3</v>
      </c>
      <c r="F48" s="46">
        <f t="shared" si="3"/>
        <v>0</v>
      </c>
      <c r="G48" s="15">
        <f t="shared" si="2"/>
        <v>0</v>
      </c>
      <c r="H48" s="62"/>
    </row>
    <row r="49" spans="1:9" s="25" customFormat="1" ht="46.5" outlineLevel="2" x14ac:dyDescent="0.35">
      <c r="A49" s="14" t="s">
        <v>73</v>
      </c>
      <c r="B49" s="12" t="s">
        <v>36</v>
      </c>
      <c r="C49" s="13" t="s">
        <v>5</v>
      </c>
      <c r="D49" s="46">
        <v>5952.7515653857827</v>
      </c>
      <c r="E49" s="46">
        <v>6397.0185527999984</v>
      </c>
      <c r="F49" s="46">
        <f t="shared" si="3"/>
        <v>444.26698741421569</v>
      </c>
      <c r="G49" s="15">
        <f t="shared" si="2"/>
        <v>7.4632207061613512E-2</v>
      </c>
      <c r="H49" s="62" t="s">
        <v>129</v>
      </c>
    </row>
    <row r="50" spans="1:9" ht="69.75" outlineLevel="2" x14ac:dyDescent="0.35">
      <c r="A50" s="14" t="s">
        <v>74</v>
      </c>
      <c r="B50" s="12" t="s">
        <v>75</v>
      </c>
      <c r="C50" s="13" t="s">
        <v>5</v>
      </c>
      <c r="D50" s="46">
        <v>2486.7142666163204</v>
      </c>
      <c r="E50" s="46">
        <v>14530.999980000001</v>
      </c>
      <c r="F50" s="46">
        <f t="shared" si="3"/>
        <v>12044.285713383681</v>
      </c>
      <c r="G50" s="15">
        <f t="shared" si="2"/>
        <v>4.8434538197958608</v>
      </c>
      <c r="H50" s="62" t="s">
        <v>134</v>
      </c>
    </row>
    <row r="51" spans="1:9" outlineLevel="2" x14ac:dyDescent="0.35">
      <c r="A51" s="14" t="s">
        <v>76</v>
      </c>
      <c r="B51" s="12" t="s">
        <v>47</v>
      </c>
      <c r="C51" s="13" t="s">
        <v>5</v>
      </c>
      <c r="D51" s="46">
        <v>1263.3304320000002</v>
      </c>
      <c r="E51" s="46">
        <v>4392</v>
      </c>
      <c r="F51" s="46">
        <f t="shared" si="3"/>
        <v>3128.6695679999998</v>
      </c>
      <c r="G51" s="15">
        <f t="shared" si="2"/>
        <v>2.4765251344788308</v>
      </c>
      <c r="H51" s="62" t="s">
        <v>147</v>
      </c>
    </row>
    <row r="52" spans="1:9" ht="69.75" outlineLevel="2" x14ac:dyDescent="0.35">
      <c r="A52" s="14" t="s">
        <v>77</v>
      </c>
      <c r="B52" s="12" t="s">
        <v>40</v>
      </c>
      <c r="C52" s="13" t="s">
        <v>5</v>
      </c>
      <c r="D52" s="46">
        <v>1819.6891861942856</v>
      </c>
      <c r="E52" s="46">
        <v>1973.8587089427986</v>
      </c>
      <c r="F52" s="46">
        <f t="shared" si="3"/>
        <v>154.16952274851292</v>
      </c>
      <c r="G52" s="15">
        <f t="shared" si="2"/>
        <v>8.4722997706517367E-2</v>
      </c>
      <c r="H52" s="49" t="s">
        <v>152</v>
      </c>
    </row>
    <row r="53" spans="1:9" ht="46.5" outlineLevel="2" x14ac:dyDescent="0.35">
      <c r="A53" s="14" t="s">
        <v>78</v>
      </c>
      <c r="B53" s="12" t="s">
        <v>79</v>
      </c>
      <c r="C53" s="13" t="s">
        <v>5</v>
      </c>
      <c r="D53" s="46">
        <v>449.53057125583456</v>
      </c>
      <c r="E53" s="46">
        <v>785.80793999999992</v>
      </c>
      <c r="F53" s="46">
        <f t="shared" si="3"/>
        <v>336.27736874416536</v>
      </c>
      <c r="G53" s="15">
        <f t="shared" si="2"/>
        <v>0.74806340268409666</v>
      </c>
      <c r="H53" s="62" t="s">
        <v>139</v>
      </c>
    </row>
    <row r="54" spans="1:9" ht="46.5" outlineLevel="2" x14ac:dyDescent="0.35">
      <c r="A54" s="14" t="s">
        <v>80</v>
      </c>
      <c r="B54" s="12" t="s">
        <v>44</v>
      </c>
      <c r="C54" s="13" t="s">
        <v>5</v>
      </c>
      <c r="D54" s="46">
        <v>12.053571428571427</v>
      </c>
      <c r="E54" s="46">
        <v>16.785</v>
      </c>
      <c r="F54" s="46">
        <f t="shared" si="3"/>
        <v>4.7314285714285731</v>
      </c>
      <c r="G54" s="15">
        <f t="shared" si="2"/>
        <v>0.39253333333333351</v>
      </c>
      <c r="H54" s="62" t="s">
        <v>127</v>
      </c>
    </row>
    <row r="55" spans="1:9" ht="69.75" outlineLevel="2" x14ac:dyDescent="0.35">
      <c r="A55" s="14" t="s">
        <v>81</v>
      </c>
      <c r="B55" s="12" t="s">
        <v>46</v>
      </c>
      <c r="C55" s="13" t="s">
        <v>5</v>
      </c>
      <c r="D55" s="46">
        <v>2761.1616075657539</v>
      </c>
      <c r="E55" s="46">
        <v>11270.00115</v>
      </c>
      <c r="F55" s="46">
        <f t="shared" si="3"/>
        <v>8508.8395424342452</v>
      </c>
      <c r="G55" s="15">
        <f t="shared" si="2"/>
        <v>3.0816159108976082</v>
      </c>
      <c r="H55" s="62" t="s">
        <v>128</v>
      </c>
    </row>
    <row r="56" spans="1:9" ht="46.5" outlineLevel="2" x14ac:dyDescent="0.35">
      <c r="A56" s="14" t="s">
        <v>82</v>
      </c>
      <c r="B56" s="12" t="s">
        <v>83</v>
      </c>
      <c r="C56" s="13" t="s">
        <v>5</v>
      </c>
      <c r="D56" s="46">
        <v>1084.6672699999999</v>
      </c>
      <c r="E56" s="46">
        <v>3876.3168099999998</v>
      </c>
      <c r="F56" s="46">
        <f t="shared" si="3"/>
        <v>2791.6495399999999</v>
      </c>
      <c r="G56" s="15">
        <f t="shared" si="2"/>
        <v>2.5737381565869506</v>
      </c>
      <c r="H56" s="62" t="s">
        <v>143</v>
      </c>
    </row>
    <row r="57" spans="1:9" outlineLevel="2" x14ac:dyDescent="0.35">
      <c r="A57" s="14" t="s">
        <v>84</v>
      </c>
      <c r="B57" s="12" t="s">
        <v>85</v>
      </c>
      <c r="C57" s="13" t="s">
        <v>5</v>
      </c>
      <c r="D57" s="46">
        <v>4747.8306000000002</v>
      </c>
      <c r="E57" s="46">
        <v>4747.8306000000002</v>
      </c>
      <c r="F57" s="46">
        <f t="shared" si="3"/>
        <v>0</v>
      </c>
      <c r="G57" s="15">
        <f t="shared" si="2"/>
        <v>0</v>
      </c>
      <c r="H57" s="62"/>
    </row>
    <row r="58" spans="1:9" x14ac:dyDescent="0.35">
      <c r="A58" s="6">
        <v>9</v>
      </c>
      <c r="B58" s="7" t="s">
        <v>118</v>
      </c>
      <c r="C58" s="13" t="s">
        <v>5</v>
      </c>
      <c r="D58" s="45">
        <v>5748.5065999999997</v>
      </c>
      <c r="E58" s="45">
        <v>5748.5065999999997</v>
      </c>
      <c r="F58" s="45">
        <f t="shared" si="3"/>
        <v>0</v>
      </c>
      <c r="G58" s="9">
        <f t="shared" si="2"/>
        <v>0</v>
      </c>
      <c r="H58" s="10"/>
    </row>
    <row r="59" spans="1:9" x14ac:dyDescent="0.35">
      <c r="A59" s="61" t="s">
        <v>86</v>
      </c>
      <c r="B59" s="7" t="s">
        <v>87</v>
      </c>
      <c r="C59" s="13" t="s">
        <v>5</v>
      </c>
      <c r="D59" s="45">
        <f>D6+D33+D58</f>
        <v>30045320.889703713</v>
      </c>
      <c r="E59" s="45">
        <f>E6+E33+E58</f>
        <v>34484099.074088372</v>
      </c>
      <c r="F59" s="45">
        <f>(E59-D59)</f>
        <v>4438778.1843846589</v>
      </c>
      <c r="G59" s="9">
        <f t="shared" si="2"/>
        <v>0.14773608844716291</v>
      </c>
      <c r="H59" s="10"/>
    </row>
    <row r="60" spans="1:9" x14ac:dyDescent="0.35">
      <c r="A60" s="24" t="s">
        <v>88</v>
      </c>
      <c r="B60" s="12" t="s">
        <v>117</v>
      </c>
      <c r="C60" s="13" t="s">
        <v>5</v>
      </c>
      <c r="D60" s="48">
        <v>0</v>
      </c>
      <c r="E60" s="48">
        <f>-1*(F59)+F75</f>
        <v>-5486802.1332885763</v>
      </c>
      <c r="F60" s="48">
        <f>(E60-D60)</f>
        <v>-5486802.1332885763</v>
      </c>
      <c r="G60" s="15">
        <v>0</v>
      </c>
      <c r="H60" s="10"/>
    </row>
    <row r="61" spans="1:9" x14ac:dyDescent="0.35">
      <c r="A61" s="61" t="s">
        <v>89</v>
      </c>
      <c r="B61" s="7" t="s">
        <v>90</v>
      </c>
      <c r="C61" s="13" t="s">
        <v>5</v>
      </c>
      <c r="D61" s="45">
        <f>D59+D60</f>
        <v>30045320.889703713</v>
      </c>
      <c r="E61" s="45">
        <f>E59+E60</f>
        <v>28997296.940799795</v>
      </c>
      <c r="F61" s="45">
        <f t="shared" si="3"/>
        <v>-1048023.9489039183</v>
      </c>
      <c r="G61" s="9">
        <f>F61/D61</f>
        <v>-3.4881436372445854E-2</v>
      </c>
      <c r="H61" s="10"/>
    </row>
    <row r="62" spans="1:9" ht="45" x14ac:dyDescent="0.35">
      <c r="A62" s="61" t="s">
        <v>91</v>
      </c>
      <c r="B62" s="7" t="s">
        <v>92</v>
      </c>
      <c r="C62" s="24" t="s">
        <v>93</v>
      </c>
      <c r="D62" s="27">
        <v>6978.8030547086501</v>
      </c>
      <c r="E62" s="27">
        <v>6735.3723799999998</v>
      </c>
      <c r="F62" s="27">
        <f>(E62-D62)</f>
        <v>-243.43067470865026</v>
      </c>
      <c r="G62" s="26">
        <f>F62/D62</f>
        <v>-3.4881436372445812E-2</v>
      </c>
      <c r="H62" s="62"/>
      <c r="I62" s="60"/>
    </row>
    <row r="63" spans="1:9" x14ac:dyDescent="0.35">
      <c r="A63" s="69" t="s">
        <v>94</v>
      </c>
      <c r="B63" s="70" t="s">
        <v>95</v>
      </c>
      <c r="C63" s="24" t="s">
        <v>96</v>
      </c>
      <c r="D63" s="58">
        <f>D64/(D62+D64)</f>
        <v>0.16386546785197062</v>
      </c>
      <c r="E63" s="58">
        <f>E64/(E62+E64)</f>
        <v>0.16314008878902136</v>
      </c>
      <c r="F63" s="59">
        <f>(E63-D63)</f>
        <v>-7.2537906294925514E-4</v>
      </c>
      <c r="G63" s="26">
        <f>F63/D63</f>
        <v>-4.4266743473038075E-3</v>
      </c>
      <c r="H63" s="10"/>
    </row>
    <row r="64" spans="1:9" x14ac:dyDescent="0.35">
      <c r="A64" s="69"/>
      <c r="B64" s="70"/>
      <c r="C64" s="24" t="s">
        <v>93</v>
      </c>
      <c r="D64" s="27">
        <v>1367.7043390000001</v>
      </c>
      <c r="E64" s="27">
        <v>1313.0145600000001</v>
      </c>
      <c r="F64" s="27">
        <f t="shared" si="3"/>
        <v>-54.689779000000044</v>
      </c>
      <c r="G64" s="41">
        <f>F64/D64</f>
        <v>-3.9986550777477675E-2</v>
      </c>
      <c r="H64" s="62"/>
    </row>
    <row r="65" spans="1:8" ht="46.5" x14ac:dyDescent="0.35">
      <c r="A65" s="61" t="s">
        <v>97</v>
      </c>
      <c r="B65" s="7" t="s">
        <v>98</v>
      </c>
      <c r="C65" s="24" t="s">
        <v>99</v>
      </c>
      <c r="D65" s="27">
        <f>D61/D62</f>
        <v>4305.2255027360188</v>
      </c>
      <c r="E65" s="27">
        <f>E61/E62</f>
        <v>4305.2255027360188</v>
      </c>
      <c r="F65" s="27">
        <f t="shared" si="3"/>
        <v>0</v>
      </c>
      <c r="G65" s="9">
        <f>F65/D65</f>
        <v>0</v>
      </c>
      <c r="H65" s="10"/>
    </row>
    <row r="66" spans="1:8" x14ac:dyDescent="0.35">
      <c r="A66" s="61"/>
      <c r="B66" s="28" t="s">
        <v>100</v>
      </c>
      <c r="C66" s="24"/>
      <c r="D66" s="27"/>
      <c r="E66" s="27"/>
      <c r="F66" s="27">
        <f t="shared" si="3"/>
        <v>0</v>
      </c>
      <c r="G66" s="9"/>
      <c r="H66" s="10"/>
    </row>
    <row r="67" spans="1:8" x14ac:dyDescent="0.35">
      <c r="A67" s="61">
        <v>9</v>
      </c>
      <c r="B67" s="7" t="s">
        <v>101</v>
      </c>
      <c r="C67" s="24" t="s">
        <v>109</v>
      </c>
      <c r="D67" s="54">
        <f>D69+D70</f>
        <v>1946</v>
      </c>
      <c r="E67" s="54">
        <v>1946</v>
      </c>
      <c r="F67" s="54">
        <f t="shared" si="3"/>
        <v>0</v>
      </c>
      <c r="G67" s="41">
        <f>F67/D67</f>
        <v>0</v>
      </c>
      <c r="H67" s="10"/>
    </row>
    <row r="68" spans="1:8" x14ac:dyDescent="0.35">
      <c r="A68" s="61"/>
      <c r="B68" s="12" t="s">
        <v>7</v>
      </c>
      <c r="C68" s="24"/>
      <c r="D68" s="27"/>
      <c r="E68" s="27"/>
      <c r="F68" s="27"/>
      <c r="G68" s="9"/>
      <c r="H68" s="10"/>
    </row>
    <row r="69" spans="1:8" x14ac:dyDescent="0.35">
      <c r="A69" s="29" t="s">
        <v>104</v>
      </c>
      <c r="B69" s="12" t="s">
        <v>111</v>
      </c>
      <c r="C69" s="24" t="s">
        <v>109</v>
      </c>
      <c r="D69" s="55">
        <v>1821</v>
      </c>
      <c r="E69" s="55">
        <v>1821</v>
      </c>
      <c r="F69" s="55">
        <f>(E69-D69)</f>
        <v>0</v>
      </c>
      <c r="G69" s="15">
        <f>F69/D69</f>
        <v>0</v>
      </c>
      <c r="H69" s="21"/>
    </row>
    <row r="70" spans="1:8" x14ac:dyDescent="0.35">
      <c r="A70" s="29" t="s">
        <v>105</v>
      </c>
      <c r="B70" s="12" t="s">
        <v>102</v>
      </c>
      <c r="C70" s="24" t="s">
        <v>109</v>
      </c>
      <c r="D70" s="55">
        <v>125</v>
      </c>
      <c r="E70" s="55">
        <v>125</v>
      </c>
      <c r="F70" s="55">
        <f>(E70-D70)</f>
        <v>0</v>
      </c>
      <c r="G70" s="15">
        <f>F70/D70</f>
        <v>0</v>
      </c>
      <c r="H70" s="21"/>
    </row>
    <row r="71" spans="1:8" x14ac:dyDescent="0.35">
      <c r="A71" s="30" t="s">
        <v>106</v>
      </c>
      <c r="B71" s="7" t="s">
        <v>103</v>
      </c>
      <c r="C71" s="24" t="s">
        <v>110</v>
      </c>
      <c r="D71" s="54">
        <f>(D15+D36)/D67/12*1000</f>
        <v>436935.15479188069</v>
      </c>
      <c r="E71" s="54">
        <f>(E15+E36)/E67/12*1000</f>
        <v>447570.64117463253</v>
      </c>
      <c r="F71" s="54">
        <f>(E71-D71)</f>
        <v>10635.486382751842</v>
      </c>
      <c r="G71" s="26">
        <f>F71/D71</f>
        <v>2.434110935252554E-2</v>
      </c>
      <c r="H71" s="10"/>
    </row>
    <row r="72" spans="1:8" x14ac:dyDescent="0.35">
      <c r="A72" s="30"/>
      <c r="B72" s="12" t="s">
        <v>7</v>
      </c>
      <c r="C72" s="24"/>
      <c r="D72" s="27"/>
      <c r="E72" s="27"/>
      <c r="F72" s="27"/>
      <c r="G72" s="9"/>
      <c r="H72" s="10"/>
    </row>
    <row r="73" spans="1:8" x14ac:dyDescent="0.35">
      <c r="A73" s="29" t="s">
        <v>107</v>
      </c>
      <c r="B73" s="12" t="s">
        <v>111</v>
      </c>
      <c r="C73" s="24" t="s">
        <v>110</v>
      </c>
      <c r="D73" s="55">
        <v>419177.97499999998</v>
      </c>
      <c r="E73" s="55">
        <f>E15/E69/12*1000</f>
        <v>434048.83486088325</v>
      </c>
      <c r="F73" s="55">
        <f>(E73-D73)</f>
        <v>14870.859860883269</v>
      </c>
      <c r="G73" s="15">
        <f>F73/D73</f>
        <v>3.5476243380590952E-2</v>
      </c>
      <c r="H73" s="10"/>
    </row>
    <row r="74" spans="1:8" x14ac:dyDescent="0.35">
      <c r="A74" s="29" t="s">
        <v>108</v>
      </c>
      <c r="B74" s="12" t="s">
        <v>102</v>
      </c>
      <c r="C74" s="24" t="s">
        <v>110</v>
      </c>
      <c r="D74" s="55">
        <v>695621.75</v>
      </c>
      <c r="E74" s="55">
        <f>E36/E70/12*1000</f>
        <v>644556.31555333326</v>
      </c>
      <c r="F74" s="55">
        <f>(E74-D74)</f>
        <v>-51065.434446666739</v>
      </c>
      <c r="G74" s="15">
        <f>F74/D74</f>
        <v>-7.3409772547604696E-2</v>
      </c>
      <c r="H74" s="21"/>
    </row>
    <row r="75" spans="1:8" x14ac:dyDescent="0.35">
      <c r="A75" s="32"/>
      <c r="B75" s="33"/>
      <c r="C75" s="34"/>
      <c r="D75" s="35"/>
      <c r="E75" s="35"/>
      <c r="F75" s="63">
        <f>F62*D65</f>
        <v>-1048023.9489039171</v>
      </c>
      <c r="G75" s="36"/>
    </row>
    <row r="76" spans="1:8" s="65" customFormat="1" x14ac:dyDescent="0.35">
      <c r="A76" s="38" t="s">
        <v>113</v>
      </c>
      <c r="B76" s="4"/>
      <c r="C76" s="4"/>
      <c r="D76" s="4"/>
      <c r="E76" s="64"/>
      <c r="G76" s="4"/>
      <c r="H76" s="4"/>
    </row>
    <row r="77" spans="1:8" s="65" customFormat="1" x14ac:dyDescent="0.35">
      <c r="A77" s="38" t="s">
        <v>114</v>
      </c>
      <c r="B77" s="4"/>
      <c r="C77" s="4"/>
      <c r="D77" s="64"/>
      <c r="E77" s="64"/>
      <c r="F77" s="64"/>
      <c r="G77" s="4"/>
      <c r="H77" s="4"/>
    </row>
    <row r="78" spans="1:8" s="65" customFormat="1" x14ac:dyDescent="0.35">
      <c r="A78" s="38" t="s">
        <v>115</v>
      </c>
      <c r="B78" s="4"/>
      <c r="C78" s="4"/>
      <c r="D78" s="4"/>
      <c r="E78" s="64"/>
      <c r="F78" s="4"/>
      <c r="G78" s="4"/>
      <c r="H78" s="4"/>
    </row>
    <row r="79" spans="1:8" s="65" customFormat="1" x14ac:dyDescent="0.35">
      <c r="A79" s="38" t="s">
        <v>116</v>
      </c>
      <c r="B79" s="4"/>
      <c r="C79" s="4"/>
      <c r="D79" s="4"/>
      <c r="E79" s="64"/>
      <c r="F79" s="64"/>
      <c r="G79" s="4"/>
      <c r="H79" s="4"/>
    </row>
    <row r="80" spans="1:8" s="65" customFormat="1" x14ac:dyDescent="0.35">
      <c r="A80" s="38"/>
      <c r="B80" s="4"/>
      <c r="C80" s="4"/>
      <c r="D80" s="4"/>
      <c r="E80" s="64"/>
      <c r="F80" s="64"/>
      <c r="G80" s="4"/>
      <c r="H80" s="4"/>
    </row>
    <row r="81" spans="4:7" x14ac:dyDescent="0.35">
      <c r="D81" s="65"/>
      <c r="E81" s="66"/>
      <c r="F81" s="67"/>
      <c r="G81" s="65"/>
    </row>
    <row r="82" spans="4:7" x14ac:dyDescent="0.35">
      <c r="D82" s="65"/>
      <c r="E82" s="66"/>
      <c r="F82" s="66"/>
      <c r="G82" s="65"/>
    </row>
    <row r="83" spans="4:7" x14ac:dyDescent="0.35">
      <c r="D83" s="65"/>
      <c r="E83" s="66"/>
      <c r="F83" s="65"/>
      <c r="G83" s="65"/>
    </row>
    <row r="84" spans="4:7" x14ac:dyDescent="0.35">
      <c r="D84" s="65"/>
      <c r="E84" s="66"/>
      <c r="F84" s="65"/>
      <c r="G84" s="65"/>
    </row>
  </sheetData>
  <autoFilter ref="A4:H74" xr:uid="{00000000-0009-0000-0000-000000000000}"/>
  <mergeCells count="5">
    <mergeCell ref="A1:H2"/>
    <mergeCell ref="A63:A64"/>
    <mergeCell ref="B63:B64"/>
    <mergeCell ref="H15:H16"/>
    <mergeCell ref="H36:H37"/>
  </mergeCells>
  <pageMargins left="0.43307086614173229" right="0.23622047244094491" top="0.38" bottom="0.17" header="0.17" footer="0.17"/>
  <pageSetup paperSize="9" scale="39" fitToHeight="0" orientation="landscape" r:id="rId1"/>
  <rowBreaks count="2" manualBreakCount="2">
    <brk id="22" max="7" man="1"/>
    <brk id="4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Бисаутов Нурлан</dc:creator>
  <cp:lastModifiedBy>Арман Оспанов</cp:lastModifiedBy>
  <cp:lastPrinted>2026-02-02T06:24:35Z</cp:lastPrinted>
  <dcterms:created xsi:type="dcterms:W3CDTF">2020-09-11T07:03:11Z</dcterms:created>
  <dcterms:modified xsi:type="dcterms:W3CDTF">2026-04-09T10:14:39Z</dcterms:modified>
</cp:coreProperties>
</file>